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readOnlyRecommended="1"/>
  <workbookPr/>
  <bookViews>
    <workbookView xWindow="240" yWindow="15" windowWidth="11355" windowHeight="6405"/>
  </bookViews>
  <sheets>
    <sheet name="ΕΞΩΦΥΛΛΟ" sheetId="1" r:id="rId1"/>
    <sheet name="ΕΣΟΔΑ" sheetId="3" r:id="rId2"/>
    <sheet name="ΕΞΟΔΑ" sheetId="4" r:id="rId3"/>
  </sheets>
  <definedNames>
    <definedName name="_xlnm.Print_Area" localSheetId="2">ΕΞΟΔΑ!$A$1:$J$289</definedName>
    <definedName name="_xlnm.Print_Area" localSheetId="1">ΕΣΟΔΑ!$A$1:$H$196</definedName>
    <definedName name="_xlnm.Print_Titles" localSheetId="2">ΕΞΟΔΑ!$2:$3</definedName>
    <definedName name="_xlnm.Print_Titles" localSheetId="1">ΕΣΟΔΑ!$2:$3</definedName>
  </definedNames>
  <calcPr calcId="145621"/>
</workbook>
</file>

<file path=xl/calcChain.xml><?xml version="1.0" encoding="utf-8"?>
<calcChain xmlns="http://schemas.openxmlformats.org/spreadsheetml/2006/main">
  <c r="F186" i="3" l="1"/>
  <c r="F84" i="3"/>
  <c r="F85" i="3" s="1"/>
  <c r="E186" i="3"/>
  <c r="E138" i="3"/>
  <c r="D8" i="4"/>
  <c r="D7" i="4"/>
  <c r="G71" i="3"/>
  <c r="F71" i="3"/>
  <c r="E238" i="4"/>
  <c r="E52" i="4"/>
  <c r="E170" i="3"/>
  <c r="G170" i="3"/>
  <c r="G84" i="3"/>
  <c r="G57" i="3"/>
  <c r="G51" i="3"/>
  <c r="G43" i="3"/>
  <c r="F260" i="4"/>
  <c r="F247" i="4"/>
  <c r="F248" i="4" s="1"/>
  <c r="F238" i="4"/>
  <c r="F187" i="4"/>
  <c r="F165" i="4"/>
  <c r="F160" i="4"/>
  <c r="F146" i="4"/>
  <c r="F139" i="4"/>
  <c r="F134" i="4"/>
  <c r="F111" i="4"/>
  <c r="F76" i="4"/>
  <c r="F59" i="4"/>
  <c r="F52" i="4"/>
  <c r="F40" i="4"/>
  <c r="F25" i="4"/>
  <c r="D111" i="4"/>
  <c r="D76" i="4"/>
  <c r="D40" i="4"/>
  <c r="D270" i="4"/>
  <c r="D281" i="4"/>
  <c r="D261" i="4"/>
  <c r="D194" i="4"/>
  <c r="D187" i="4"/>
  <c r="D172" i="4"/>
  <c r="D165" i="4"/>
  <c r="D160" i="4"/>
  <c r="D146" i="4"/>
  <c r="D134" i="4"/>
  <c r="E286" i="4"/>
  <c r="D286" i="4"/>
  <c r="J270" i="4"/>
  <c r="F270" i="4"/>
  <c r="E270" i="4"/>
  <c r="J187" i="4"/>
  <c r="J180" i="4"/>
  <c r="J172" i="4"/>
  <c r="I187" i="4"/>
  <c r="I180" i="4"/>
  <c r="I172" i="4"/>
  <c r="H184" i="4"/>
  <c r="H187" i="4" s="1"/>
  <c r="H177" i="4"/>
  <c r="H179" i="4"/>
  <c r="H171" i="4"/>
  <c r="H172" i="4" s="1"/>
  <c r="G187" i="4"/>
  <c r="G180" i="4"/>
  <c r="G172" i="4"/>
  <c r="F180" i="4"/>
  <c r="F188" i="4" s="1"/>
  <c r="F172" i="4"/>
  <c r="E187" i="4"/>
  <c r="E180" i="4"/>
  <c r="E172" i="4"/>
  <c r="D180" i="4"/>
  <c r="J165" i="4"/>
  <c r="J160" i="4"/>
  <c r="J151" i="4"/>
  <c r="J146" i="4"/>
  <c r="J139" i="4"/>
  <c r="K139" i="4" s="1"/>
  <c r="J134" i="4"/>
  <c r="I165" i="4"/>
  <c r="I160" i="4"/>
  <c r="I151" i="4"/>
  <c r="I146" i="4"/>
  <c r="I139" i="4"/>
  <c r="I134" i="4"/>
  <c r="H164" i="4"/>
  <c r="H165" i="4" s="1"/>
  <c r="H155" i="4"/>
  <c r="H157" i="4"/>
  <c r="H159" i="4"/>
  <c r="H150" i="4"/>
  <c r="H151" i="4"/>
  <c r="H143" i="4"/>
  <c r="H145" i="4"/>
  <c r="G139" i="4"/>
  <c r="H139" i="4"/>
  <c r="H129" i="4"/>
  <c r="H131" i="4"/>
  <c r="H133" i="4"/>
  <c r="G165" i="4"/>
  <c r="G160" i="4"/>
  <c r="G151" i="4"/>
  <c r="G146" i="4"/>
  <c r="G134" i="4"/>
  <c r="F151" i="4"/>
  <c r="E165" i="4"/>
  <c r="E160" i="4"/>
  <c r="E146" i="4"/>
  <c r="E139" i="4"/>
  <c r="E134" i="4"/>
  <c r="D151" i="4"/>
  <c r="D139" i="4"/>
  <c r="D52" i="4"/>
  <c r="D59" i="4"/>
  <c r="D123" i="4"/>
  <c r="F193" i="3"/>
  <c r="E32" i="3"/>
  <c r="E51" i="3"/>
  <c r="E17" i="3"/>
  <c r="E193" i="3"/>
  <c r="H186" i="3"/>
  <c r="G186" i="3"/>
  <c r="F177" i="3"/>
  <c r="F178" i="3" s="1"/>
  <c r="E177" i="3"/>
  <c r="E178" i="3" s="1"/>
  <c r="E143" i="3"/>
  <c r="F170" i="3"/>
  <c r="F151" i="3"/>
  <c r="F138" i="3"/>
  <c r="F94" i="3"/>
  <c r="E151" i="3"/>
  <c r="E94" i="3"/>
  <c r="E84" i="3"/>
  <c r="E85" i="3" s="1"/>
  <c r="F10" i="3"/>
  <c r="F11" i="3" s="1"/>
  <c r="F25" i="3"/>
  <c r="F17" i="3"/>
  <c r="E25" i="3"/>
  <c r="G32" i="3"/>
  <c r="G63" i="3"/>
  <c r="F63" i="3"/>
  <c r="F57" i="3"/>
  <c r="F51" i="3"/>
  <c r="F43" i="3"/>
  <c r="E71" i="3"/>
  <c r="E63" i="3"/>
  <c r="E57" i="3"/>
  <c r="E43" i="3"/>
  <c r="E10" i="3"/>
  <c r="G10" i="3"/>
  <c r="H10" i="3"/>
  <c r="D238" i="4"/>
  <c r="D239" i="4" s="1"/>
  <c r="D247" i="4"/>
  <c r="D248" i="4" s="1"/>
  <c r="D260" i="4"/>
  <c r="E281" i="4"/>
  <c r="E261" i="4"/>
  <c r="E260" i="4"/>
  <c r="E247" i="4"/>
  <c r="E248" i="4" s="1"/>
  <c r="E194" i="4"/>
  <c r="E239" i="4" s="1"/>
  <c r="E123" i="4"/>
  <c r="E111" i="4"/>
  <c r="E76" i="4"/>
  <c r="E59" i="4"/>
  <c r="E40" i="4"/>
  <c r="E25" i="4"/>
  <c r="E124" i="4" s="1"/>
  <c r="H177" i="3"/>
  <c r="G177" i="3"/>
  <c r="H7" i="4"/>
  <c r="K7" i="4"/>
  <c r="H8" i="4"/>
  <c r="K8" i="4"/>
  <c r="H11" i="4"/>
  <c r="K11" i="4"/>
  <c r="H12" i="4"/>
  <c r="K12" i="4"/>
  <c r="H13" i="4"/>
  <c r="K13" i="4"/>
  <c r="H16" i="4"/>
  <c r="K16" i="4"/>
  <c r="H17" i="4"/>
  <c r="K17" i="4"/>
  <c r="H18" i="4"/>
  <c r="K18" i="4"/>
  <c r="H20" i="4"/>
  <c r="K20" i="4"/>
  <c r="H21" i="4"/>
  <c r="K21" i="4"/>
  <c r="H22" i="4"/>
  <c r="K22" i="4"/>
  <c r="H24" i="4"/>
  <c r="K24" i="4"/>
  <c r="G25" i="4"/>
  <c r="I25" i="4"/>
  <c r="J25" i="4"/>
  <c r="H30" i="4"/>
  <c r="K30" i="4"/>
  <c r="H31" i="4"/>
  <c r="K31" i="4"/>
  <c r="H32" i="4"/>
  <c r="K32" i="4"/>
  <c r="H33" i="4"/>
  <c r="K33" i="4"/>
  <c r="H35" i="4"/>
  <c r="K35" i="4"/>
  <c r="H37" i="4"/>
  <c r="K37" i="4"/>
  <c r="H38" i="4"/>
  <c r="K38" i="4"/>
  <c r="H39" i="4"/>
  <c r="K39" i="4"/>
  <c r="G40" i="4"/>
  <c r="I40" i="4"/>
  <c r="J40" i="4"/>
  <c r="H46" i="4"/>
  <c r="K46" i="4"/>
  <c r="H48" i="4"/>
  <c r="K48" i="4"/>
  <c r="H49" i="4"/>
  <c r="K49" i="4"/>
  <c r="H51" i="4"/>
  <c r="K51" i="4"/>
  <c r="H43" i="4"/>
  <c r="H44" i="4"/>
  <c r="K44" i="4"/>
  <c r="G52" i="4"/>
  <c r="I52" i="4"/>
  <c r="J52" i="4"/>
  <c r="H57" i="4"/>
  <c r="K57" i="4"/>
  <c r="H58" i="4"/>
  <c r="K58" i="4"/>
  <c r="G59" i="4"/>
  <c r="I59" i="4"/>
  <c r="J59" i="4"/>
  <c r="H63" i="4"/>
  <c r="K63" i="4"/>
  <c r="H64" i="4"/>
  <c r="K64" i="4"/>
  <c r="H66" i="4"/>
  <c r="K66" i="4"/>
  <c r="H68" i="4"/>
  <c r="K68" i="4"/>
  <c r="H69" i="4"/>
  <c r="K69" i="4"/>
  <c r="H71" i="4"/>
  <c r="K71" i="4"/>
  <c r="H72" i="4"/>
  <c r="K72" i="4"/>
  <c r="H74" i="4"/>
  <c r="K74" i="4"/>
  <c r="G76" i="4"/>
  <c r="I76" i="4"/>
  <c r="J76" i="4"/>
  <c r="H80" i="4"/>
  <c r="K80" i="4"/>
  <c r="H81" i="4"/>
  <c r="K81" i="4"/>
  <c r="H82" i="4"/>
  <c r="K82" i="4"/>
  <c r="H84" i="4"/>
  <c r="K84" i="4"/>
  <c r="H86" i="4"/>
  <c r="K86" i="4"/>
  <c r="H87" i="4"/>
  <c r="K87" i="4"/>
  <c r="H88" i="4"/>
  <c r="K88" i="4"/>
  <c r="H91" i="4"/>
  <c r="K91" i="4"/>
  <c r="H92" i="4"/>
  <c r="K92" i="4"/>
  <c r="H93" i="4"/>
  <c r="K93" i="4"/>
  <c r="H95" i="4"/>
  <c r="K95" i="4"/>
  <c r="H96" i="4"/>
  <c r="K96" i="4"/>
  <c r="H97" i="4"/>
  <c r="K97" i="4"/>
  <c r="H98" i="4"/>
  <c r="K98" i="4"/>
  <c r="H100" i="4"/>
  <c r="K100" i="4"/>
  <c r="H102" i="4"/>
  <c r="K102" i="4"/>
  <c r="H103" i="4"/>
  <c r="K103" i="4"/>
  <c r="H106" i="4"/>
  <c r="K106" i="4"/>
  <c r="H107" i="4"/>
  <c r="K107" i="4"/>
  <c r="H108" i="4"/>
  <c r="K108" i="4"/>
  <c r="H109" i="4"/>
  <c r="K109" i="4"/>
  <c r="H110" i="4"/>
  <c r="K110" i="4"/>
  <c r="G111" i="4"/>
  <c r="I111" i="4"/>
  <c r="J111" i="4"/>
  <c r="H116" i="4"/>
  <c r="K116" i="4"/>
  <c r="H117" i="4"/>
  <c r="K117" i="4"/>
  <c r="H118" i="4"/>
  <c r="K118" i="4"/>
  <c r="H119" i="4"/>
  <c r="K119" i="4"/>
  <c r="H121" i="4"/>
  <c r="K121" i="4"/>
  <c r="H122" i="4"/>
  <c r="K122" i="4"/>
  <c r="F123" i="4"/>
  <c r="G123" i="4"/>
  <c r="I123" i="4"/>
  <c r="J123" i="4"/>
  <c r="K129" i="4"/>
  <c r="K131" i="4"/>
  <c r="K133" i="4"/>
  <c r="H138" i="4"/>
  <c r="K138" i="4"/>
  <c r="K143" i="4"/>
  <c r="K145" i="4"/>
  <c r="K150" i="4"/>
  <c r="K151" i="4"/>
  <c r="K155" i="4"/>
  <c r="K157" i="4"/>
  <c r="K159" i="4"/>
  <c r="K164" i="4"/>
  <c r="K165" i="4" s="1"/>
  <c r="K171" i="4"/>
  <c r="K172" i="4"/>
  <c r="K177" i="4"/>
  <c r="K180" i="4" s="1"/>
  <c r="K178" i="4"/>
  <c r="K179" i="4"/>
  <c r="K184" i="4"/>
  <c r="K187" i="4" s="1"/>
  <c r="H193" i="4"/>
  <c r="H194" i="4" s="1"/>
  <c r="K193" i="4"/>
  <c r="K194" i="4" s="1"/>
  <c r="F194" i="4"/>
  <c r="G194" i="4"/>
  <c r="I194" i="4"/>
  <c r="J194" i="4"/>
  <c r="J239" i="4" s="1"/>
  <c r="H198" i="4"/>
  <c r="K198" i="4"/>
  <c r="H202" i="4"/>
  <c r="K202" i="4"/>
  <c r="H204" i="4"/>
  <c r="K204" i="4"/>
  <c r="H205" i="4"/>
  <c r="K205" i="4"/>
  <c r="H207" i="4"/>
  <c r="K207" i="4"/>
  <c r="H208" i="4"/>
  <c r="K208" i="4"/>
  <c r="H209" i="4"/>
  <c r="K209" i="4"/>
  <c r="H211" i="4"/>
  <c r="K211" i="4"/>
  <c r="H215" i="4"/>
  <c r="K215" i="4"/>
  <c r="H218" i="4"/>
  <c r="K218" i="4"/>
  <c r="H219" i="4"/>
  <c r="K219" i="4"/>
  <c r="H220" i="4"/>
  <c r="K220" i="4"/>
  <c r="H221" i="4"/>
  <c r="K221" i="4"/>
  <c r="H222" i="4"/>
  <c r="K222" i="4"/>
  <c r="H224" i="4"/>
  <c r="K224" i="4"/>
  <c r="H225" i="4"/>
  <c r="K225" i="4"/>
  <c r="H226" i="4"/>
  <c r="K226" i="4"/>
  <c r="H227" i="4"/>
  <c r="K227" i="4"/>
  <c r="H229" i="4"/>
  <c r="K229" i="4"/>
  <c r="H230" i="4"/>
  <c r="K230" i="4"/>
  <c r="H231" i="4"/>
  <c r="K231" i="4"/>
  <c r="H237" i="4"/>
  <c r="K237" i="4"/>
  <c r="H233" i="4"/>
  <c r="K233" i="4"/>
  <c r="H234" i="4"/>
  <c r="K234" i="4"/>
  <c r="H236" i="4"/>
  <c r="K236" i="4"/>
  <c r="G238" i="4"/>
  <c r="I238" i="4"/>
  <c r="J238" i="4"/>
  <c r="G247" i="4"/>
  <c r="G248" i="4" s="1"/>
  <c r="J247" i="4"/>
  <c r="J248" i="4" s="1"/>
  <c r="H253" i="4"/>
  <c r="K253" i="4"/>
  <c r="H254" i="4"/>
  <c r="K254" i="4"/>
  <c r="H256" i="4"/>
  <c r="K256" i="4"/>
  <c r="H257" i="4"/>
  <c r="K257" i="4"/>
  <c r="H258" i="4"/>
  <c r="K258" i="4"/>
  <c r="H259" i="4"/>
  <c r="K259" i="4"/>
  <c r="G260" i="4"/>
  <c r="I260" i="4"/>
  <c r="J260" i="4"/>
  <c r="F261" i="4"/>
  <c r="G261" i="4"/>
  <c r="I261" i="4"/>
  <c r="J261" i="4"/>
  <c r="H274" i="4"/>
  <c r="K274" i="4"/>
  <c r="H276" i="4"/>
  <c r="K276" i="4"/>
  <c r="H278" i="4"/>
  <c r="K278" i="4"/>
  <c r="H279" i="4"/>
  <c r="K279" i="4"/>
  <c r="H280" i="4"/>
  <c r="K280" i="4"/>
  <c r="F281" i="4"/>
  <c r="G281" i="4"/>
  <c r="I281" i="4"/>
  <c r="J281" i="4"/>
  <c r="F286" i="4"/>
  <c r="H286" i="4"/>
  <c r="I286" i="4"/>
  <c r="J286" i="4"/>
  <c r="K286" i="4"/>
  <c r="G270" i="4"/>
  <c r="H270" i="4"/>
  <c r="I270" i="4"/>
  <c r="K270" i="4"/>
  <c r="G17" i="3"/>
  <c r="G25" i="3"/>
  <c r="H17" i="3"/>
  <c r="H25" i="3"/>
  <c r="H32" i="3"/>
  <c r="H43" i="3"/>
  <c r="H51" i="3"/>
  <c r="H57" i="3"/>
  <c r="H63" i="3"/>
  <c r="H84" i="3"/>
  <c r="G85" i="3"/>
  <c r="H85" i="3"/>
  <c r="G94" i="3"/>
  <c r="H94" i="3"/>
  <c r="H138" i="3"/>
  <c r="H143" i="3"/>
  <c r="H151" i="3"/>
  <c r="H170" i="3"/>
  <c r="G138" i="3"/>
  <c r="G143" i="3"/>
  <c r="G151" i="3"/>
  <c r="G178" i="3"/>
  <c r="H178" i="3"/>
  <c r="G193" i="3"/>
  <c r="H193" i="3"/>
  <c r="H194" i="3" s="1"/>
  <c r="K76" i="4"/>
  <c r="K59" i="4" l="1"/>
  <c r="K52" i="4"/>
  <c r="E287" i="4"/>
  <c r="D166" i="4"/>
  <c r="D289" i="4" s="1"/>
  <c r="F124" i="4"/>
  <c r="H281" i="4"/>
  <c r="H287" i="4" s="1"/>
  <c r="H238" i="4"/>
  <c r="H239" i="4" s="1"/>
  <c r="F239" i="4"/>
  <c r="K160" i="4"/>
  <c r="H111" i="4"/>
  <c r="H52" i="4"/>
  <c r="H146" i="4"/>
  <c r="J287" i="4"/>
  <c r="E171" i="3"/>
  <c r="G26" i="3"/>
  <c r="G239" i="4"/>
  <c r="H134" i="4"/>
  <c r="D287" i="4"/>
  <c r="F26" i="3"/>
  <c r="K260" i="4"/>
  <c r="K123" i="4"/>
  <c r="H40" i="4"/>
  <c r="H260" i="4"/>
  <c r="K134" i="4"/>
  <c r="K40" i="4"/>
  <c r="G166" i="4"/>
  <c r="F287" i="4"/>
  <c r="K146" i="4"/>
  <c r="I124" i="4"/>
  <c r="K111" i="4"/>
  <c r="H59" i="4"/>
  <c r="G124" i="4"/>
  <c r="H25" i="4"/>
  <c r="H160" i="4"/>
  <c r="I166" i="4"/>
  <c r="D188" i="4"/>
  <c r="I188" i="4"/>
  <c r="F166" i="4"/>
  <c r="I287" i="4"/>
  <c r="K281" i="4"/>
  <c r="K287" i="4" s="1"/>
  <c r="H123" i="4"/>
  <c r="D25" i="4"/>
  <c r="D124" i="4" s="1"/>
  <c r="I239" i="4"/>
  <c r="K238" i="4"/>
  <c r="K239" i="4" s="1"/>
  <c r="J124" i="4"/>
  <c r="H76" i="4"/>
  <c r="K25" i="4"/>
  <c r="E166" i="4"/>
  <c r="J166" i="4"/>
  <c r="E188" i="4"/>
  <c r="G188" i="4"/>
  <c r="H180" i="4"/>
  <c r="J188" i="4"/>
  <c r="J289" i="4" s="1"/>
  <c r="G194" i="3"/>
  <c r="E26" i="3"/>
  <c r="H171" i="3"/>
  <c r="H72" i="3"/>
  <c r="H196" i="3" s="1"/>
  <c r="G72" i="3"/>
  <c r="G171" i="3"/>
  <c r="E72" i="3"/>
  <c r="F72" i="3"/>
  <c r="F171" i="3"/>
  <c r="E194" i="3"/>
  <c r="H26" i="3"/>
  <c r="F194" i="3"/>
  <c r="K188" i="4"/>
  <c r="K166" i="4"/>
  <c r="H188" i="4"/>
  <c r="H261" i="4"/>
  <c r="K261" i="4"/>
  <c r="H166" i="4" l="1"/>
  <c r="H124" i="4"/>
  <c r="K124" i="4"/>
  <c r="K289" i="4" s="1"/>
  <c r="E289" i="4"/>
  <c r="G196" i="3"/>
  <c r="I289" i="4"/>
  <c r="F289" i="4"/>
  <c r="F196" i="3"/>
  <c r="E196" i="3"/>
  <c r="H289" i="4"/>
  <c r="G286" i="4" l="1"/>
  <c r="G287" i="4"/>
  <c r="G289" i="4"/>
</calcChain>
</file>

<file path=xl/sharedStrings.xml><?xml version="1.0" encoding="utf-8"?>
<sst xmlns="http://schemas.openxmlformats.org/spreadsheetml/2006/main" count="1048" uniqueCount="825">
  <si>
    <t xml:space="preserve">Απόδοση στα λοιπά Ασφαλιστικά Ταμεία των εισπράξεων που έγιναν γι' αυτά </t>
  </si>
  <si>
    <t>3352</t>
  </si>
  <si>
    <t>3359</t>
  </si>
  <si>
    <t>3350</t>
  </si>
  <si>
    <t>Απόδοση στους λοιπούς Οργανισμούς των εισπράξεων που έγιναν γι' αυτούς</t>
  </si>
  <si>
    <t>Απόδοση στα Ταμεία Αρωγής Υπαλλήλων και Στρατιωτικών των κρατήσεων που έγιναν γι' αυτά</t>
  </si>
  <si>
    <t>Απόδοση στο Ταμείο Επικουρικής Ασφάλισης Δημοσίων Υπαλλήλων (ΤΕΑΔΥ)</t>
  </si>
  <si>
    <t>Απόδοση των εισπράξεων που έγιναν γιά λογαριασμό του Δημοσίου, Αποκεντρωμένων Δημοσίων Υπηρεσιών, λοιπών ΝΠΔΔ, Ειδικών Λογαριασμών, Οργανισμών και φυσικών προσώπων</t>
  </si>
  <si>
    <t>Απόδοση των εισπράξεων που έγιναν για λογαριασμό του Δημοσίου</t>
  </si>
  <si>
    <t>3392</t>
  </si>
  <si>
    <t>Απόδοση των εισπράξεων που έγιναν για λογαριασμό λοιπών ΝΠΔΔ κα αποκεντρωμένων Δημοσίων Υπηρεσιών</t>
  </si>
  <si>
    <t>Απόδοση των εισπράξεων που έγιναν για λογαριασμό φυσικών προσώπων</t>
  </si>
  <si>
    <t>3396</t>
  </si>
  <si>
    <t>Απόδοση των εισπράξεων που έγιναν υπέρ Ειδικών Λογαριασμών</t>
  </si>
  <si>
    <t>Απόδοση ΦΠΑ που εισπράχθηκε για λογαρισμόσμό φυσικών προσώπων</t>
  </si>
  <si>
    <t>ΤΟΚΟΙ - ΧΡΕΟΛΥΣΙΑ</t>
  </si>
  <si>
    <t xml:space="preserve">Τόκοι δανείων εσωτερικού </t>
  </si>
  <si>
    <t>Χρεολύσια δανείων εσωτερικού</t>
  </si>
  <si>
    <t>Τόκοι</t>
  </si>
  <si>
    <t>6110</t>
  </si>
  <si>
    <t>6120</t>
  </si>
  <si>
    <t>Χρεολύσια</t>
  </si>
  <si>
    <t>ΠΡΟΜΗΘΕΙΑ ΑΓΑΘΩΝ ΔΙΑΡΚΟΥΣ ΧΡΗΣΗΣ</t>
  </si>
  <si>
    <t>Προμήθεια ηλεκτρονικών υπολογιστών, λογισμικού και λοιπού συναφούς βοηθητικού εξοπλισμού</t>
  </si>
  <si>
    <t>Προμήθεια μηχανημάτων εκτός από μηχανές γραφείου</t>
  </si>
  <si>
    <t>Προμήθεια λοιπών μηχανών γραφείου</t>
  </si>
  <si>
    <t>ΠΛΗΡΩΜΕΣ ΓΙΑ ΕΠΕΝΔΥΣΕΙΣ</t>
  </si>
  <si>
    <t>ΕΠΕΝΔΥΣΕΙΣ ΕΚΤΕΛΟΥΜΕΝΕΣ ΜΕΣΩ ΤΟΥ ΠΡΟΥΠΟΛΟΓΙΣΜΟΥ ΔΗΜΟΣΙΩΝ ΕΠΕΝΔΥΣΕΩΝ</t>
  </si>
  <si>
    <t>9379</t>
  </si>
  <si>
    <t>Εκτέλεση λοιπών έργων που δεν κατονομάζονται ειδικά</t>
  </si>
  <si>
    <t>ΕΠΕΝΔΥΣΕΙΣ ΕΚΤΕΛΟΥΜΕΝΕΣ ΑΠΟ ΤΑ ΕΣΟΔΑ ΤΟΥ ΝΠΔΔ</t>
  </si>
  <si>
    <t>Ανέγερση λοιπών κτιρίων και κάθε είδους εγκαταστάσεις σ' αυτά.</t>
  </si>
  <si>
    <t>Προμήθεια μηχανικού και λοιπού κεφαλαιουχικού εξοπλισμού που δεν κατονομάζεται ειδικά (Τράπεζα Πληροφοριών)</t>
  </si>
  <si>
    <t>Προμήθεια μηχανικού και λοιπού κεφαλαιουχικού εξοπλισμού</t>
  </si>
  <si>
    <t>Μελέτες, έρευνες, πειραματικές εργασίες</t>
  </si>
  <si>
    <t>ΛΟΙΠΕΣ ΕΠΕΝΔΥΣΕΙΣ</t>
  </si>
  <si>
    <t>Επενδύσεις από έσοδα της Ευρωπαϊκής Ένωσης</t>
  </si>
  <si>
    <t>ΣΥΝΟΛΟ Κ.Α. 9900</t>
  </si>
  <si>
    <t xml:space="preserve"> </t>
  </si>
  <si>
    <t>ΣΥΝΟΛΟ</t>
  </si>
  <si>
    <t>ΚΑΤΟΝΟΜΑΣΙΑ</t>
  </si>
  <si>
    <t>0000</t>
  </si>
  <si>
    <t>ΠΛΗΡΩΜΕΣ ΓΙΑ ΥΠΗΡΕΣΙΕΣ</t>
  </si>
  <si>
    <t>0200</t>
  </si>
  <si>
    <t>0210</t>
  </si>
  <si>
    <t>0211</t>
  </si>
  <si>
    <t>Βασικός μισθός τακτικών υπαλλήλων</t>
  </si>
  <si>
    <t>0212</t>
  </si>
  <si>
    <t>Βασικός μισθός εκτάκτων υπαλλήλων ( Ι.Δ.Α.Χ.)</t>
  </si>
  <si>
    <t>0220</t>
  </si>
  <si>
    <t>Γενικά τακτικά επιδόματα</t>
  </si>
  <si>
    <t>0224α</t>
  </si>
  <si>
    <t>Επίδομα οικογενειακών βαρών μονίμων υπαλλήλων</t>
  </si>
  <si>
    <t>0224β</t>
  </si>
  <si>
    <t>Επίδομα οικογενειακών βαρών εκτάκτων υπαλλήλων</t>
  </si>
  <si>
    <t>0238</t>
  </si>
  <si>
    <t>Επίδομα θέσης αρθ.12 Ν.1586/86</t>
  </si>
  <si>
    <t>0240</t>
  </si>
  <si>
    <t>Ειδικά τακτικά επιδόματα υπαλλήλων</t>
  </si>
  <si>
    <t>0245α</t>
  </si>
  <si>
    <t>0245β</t>
  </si>
  <si>
    <t>Εξοδα παραστάσεως (Προέδρου Αντ/πείας ΤΕΕ)</t>
  </si>
  <si>
    <t>0245γ</t>
  </si>
  <si>
    <t>Εξοδα παραστάσεως (Γεν. Γραμματέα της ΔΕ του ΤΕΕ)</t>
  </si>
  <si>
    <t>0260</t>
  </si>
  <si>
    <t xml:space="preserve">Πρόσθετες Παροχές Υπαλλήλων </t>
  </si>
  <si>
    <t>0261</t>
  </si>
  <si>
    <t>Αποζημίωση γιά υπερωριακή εργασία</t>
  </si>
  <si>
    <t>0264</t>
  </si>
  <si>
    <t>0268</t>
  </si>
  <si>
    <t>0280</t>
  </si>
  <si>
    <t>Διάφορες αποζημιώσεις</t>
  </si>
  <si>
    <t>0289</t>
  </si>
  <si>
    <t>ΣΥΝΟΛΟ   Κ.Α.  0200</t>
  </si>
  <si>
    <t>0400</t>
  </si>
  <si>
    <t>0410</t>
  </si>
  <si>
    <t>0411α</t>
  </si>
  <si>
    <t>Αμοιβές Νομικών που εκτελούν ειδικές υπηρεσίες μέ τήν ιδιότητα Δικηγόρων</t>
  </si>
  <si>
    <t>0411β</t>
  </si>
  <si>
    <t>Αμοιβές Νομικών με την ιδιότητα ελεύθερου επαγγελματία</t>
  </si>
  <si>
    <t>0415</t>
  </si>
  <si>
    <t>Αμοιβές συγγραφέων και συντακτών</t>
  </si>
  <si>
    <t>0417</t>
  </si>
  <si>
    <t>0420</t>
  </si>
  <si>
    <t>Με κάθε άλλη ιδιότητα φυσικού προσώπου</t>
  </si>
  <si>
    <t>0429</t>
  </si>
  <si>
    <t>Λοιπές αμοιβές φυσικών προσώπων εκτελούντων ειδικές υπηρεσίες.</t>
  </si>
  <si>
    <t>0431</t>
  </si>
  <si>
    <t>Αμοιβές και προμήθειες Τραπεζών.</t>
  </si>
  <si>
    <t>0433</t>
  </si>
  <si>
    <t>0439</t>
  </si>
  <si>
    <t>ΣΥΝΟΛΟ   Κ.Α.  0400</t>
  </si>
  <si>
    <t>0500</t>
  </si>
  <si>
    <t>0550</t>
  </si>
  <si>
    <t>0551</t>
  </si>
  <si>
    <t>0552α</t>
  </si>
  <si>
    <t>Εισφορές στο ΤΣΜΕΔΕ απο την μισθοδοσία προσωπικού</t>
  </si>
  <si>
    <t>0552β</t>
  </si>
  <si>
    <t>Εισφορές στο ΚΥΤ από την μισθοδοσία προσωπικού</t>
  </si>
  <si>
    <t>0552γ</t>
  </si>
  <si>
    <t>Εισφορες στο Τ.Σ.Π.Ε.Α.Θ</t>
  </si>
  <si>
    <t>0559</t>
  </si>
  <si>
    <t>Εισφορές στο  Ταμείο Νομικών</t>
  </si>
  <si>
    <t>0542</t>
  </si>
  <si>
    <t>0549</t>
  </si>
  <si>
    <t>Λοιπές δαπάνες εκπαίδευσης</t>
  </si>
  <si>
    <t>ΣΥΝΟΛΟ   Κ.Α.  0500</t>
  </si>
  <si>
    <t>0600</t>
  </si>
  <si>
    <t>0630</t>
  </si>
  <si>
    <t>Παροχές Πρόνοιας</t>
  </si>
  <si>
    <t>0631</t>
  </si>
  <si>
    <t>Αποζημιώσεις απολυομένων - συνταξιοδοτουμενων τακτικων υπαλλήλων</t>
  </si>
  <si>
    <t>0638</t>
  </si>
  <si>
    <t>Αποζημιώσεις απολυομένων-συνταξιοδοτουμενων εκτάκτων υπαλλήλων</t>
  </si>
  <si>
    <t>ΣΥΝΟΛΟ   Κ.Α.  0600</t>
  </si>
  <si>
    <t>0700</t>
  </si>
  <si>
    <t>0710</t>
  </si>
  <si>
    <t>Οδοιπορικά έξοδα για μετακίνηση υπαλλήλων στο εσωτερικό</t>
  </si>
  <si>
    <t>0711</t>
  </si>
  <si>
    <t>0712</t>
  </si>
  <si>
    <t>0720</t>
  </si>
  <si>
    <t>Ημερήσια αποζημίωση για μετακίνηση υπαλλήλων στο εσωτερικό</t>
  </si>
  <si>
    <t>0721</t>
  </si>
  <si>
    <t>0730</t>
  </si>
  <si>
    <t>Πληρωμές για αποστολή ή μετακίνηση υπαλλήλων στο εξωτερικό</t>
  </si>
  <si>
    <t>0731</t>
  </si>
  <si>
    <t>0732</t>
  </si>
  <si>
    <t>0770</t>
  </si>
  <si>
    <t>0771</t>
  </si>
  <si>
    <t>0772</t>
  </si>
  <si>
    <t>0780</t>
  </si>
  <si>
    <t>0781</t>
  </si>
  <si>
    <t>0782</t>
  </si>
  <si>
    <t>ΣΥΝΟΛΟ   Κ.Α.  0700</t>
  </si>
  <si>
    <t>0800</t>
  </si>
  <si>
    <t>0810</t>
  </si>
  <si>
    <t>Μισθώματα</t>
  </si>
  <si>
    <t>0813</t>
  </si>
  <si>
    <t>0815</t>
  </si>
  <si>
    <t>Μισθώματα μεταφορικών μέσων</t>
  </si>
  <si>
    <t>0817</t>
  </si>
  <si>
    <t>Μισθώματα μηχανικού και λοιπού εξοπλισμού</t>
  </si>
  <si>
    <t>0820</t>
  </si>
  <si>
    <t>Μεταφορές προσώπων και αγαθών</t>
  </si>
  <si>
    <t>0829</t>
  </si>
  <si>
    <t>Λοιπές μεταφορές.</t>
  </si>
  <si>
    <t>0830</t>
  </si>
  <si>
    <t>Επικοινωνίες</t>
  </si>
  <si>
    <t>0831</t>
  </si>
  <si>
    <t>Ταχυδρομικά τέλη.</t>
  </si>
  <si>
    <t>0832</t>
  </si>
  <si>
    <t>0834</t>
  </si>
  <si>
    <t>Εξοδα τηλεπικοινωνιακών εγκαταστάσεων.</t>
  </si>
  <si>
    <t>0840</t>
  </si>
  <si>
    <t>0841</t>
  </si>
  <si>
    <t>0842</t>
  </si>
  <si>
    <t>0845</t>
  </si>
  <si>
    <t>0850</t>
  </si>
  <si>
    <t>Δημόσιες Σχέσεις</t>
  </si>
  <si>
    <t>0851</t>
  </si>
  <si>
    <t>Διαφημίσεις και δημοσιεύσεις</t>
  </si>
  <si>
    <t>0855</t>
  </si>
  <si>
    <t>0856</t>
  </si>
  <si>
    <t>0857</t>
  </si>
  <si>
    <t>0860</t>
  </si>
  <si>
    <t>Συντήρηση και επισκευή μονίμων εγκαταστάσεων</t>
  </si>
  <si>
    <t>0863</t>
  </si>
  <si>
    <t>Συντήρηση και επισκευή κτιρίων.</t>
  </si>
  <si>
    <t>0880</t>
  </si>
  <si>
    <t>Συντήρηση και επισκευή μηχανικού και λοιπού εξοπλισμού</t>
  </si>
  <si>
    <t>0881</t>
  </si>
  <si>
    <t>Συντήρηση και επισκευή μεταφορικών μέσων ξηράς</t>
  </si>
  <si>
    <t>0888</t>
  </si>
  <si>
    <t>Συντήρηση και επισκευή επίπλων και σκευών.</t>
  </si>
  <si>
    <t>0890</t>
  </si>
  <si>
    <t>Λοιπές δαπάνες</t>
  </si>
  <si>
    <t>0891</t>
  </si>
  <si>
    <t>0892</t>
  </si>
  <si>
    <t>0893</t>
  </si>
  <si>
    <t>Εκτέλεση δικαστικών αποφάσεων ή συμβιβαστικών πράξεων.</t>
  </si>
  <si>
    <t>0894</t>
  </si>
  <si>
    <t>0896</t>
  </si>
  <si>
    <t>ΣΥΝΟΛΟ   Κ.Α.  0800</t>
  </si>
  <si>
    <t>0900</t>
  </si>
  <si>
    <t>0910</t>
  </si>
  <si>
    <t>0911α</t>
  </si>
  <si>
    <t>Φόροι διάφοροι.</t>
  </si>
  <si>
    <t>0911β</t>
  </si>
  <si>
    <t>Φόρος εισοδήματος από ακίνητα</t>
  </si>
  <si>
    <t>0912</t>
  </si>
  <si>
    <t>Τέλη</t>
  </si>
  <si>
    <t>0913</t>
  </si>
  <si>
    <t>0920</t>
  </si>
  <si>
    <t>Εξοδα βεβαίωσης και είσπραξης</t>
  </si>
  <si>
    <t>0925</t>
  </si>
  <si>
    <t>Ποσοστά εισπρακτόρων γενικά</t>
  </si>
  <si>
    <t>0929</t>
  </si>
  <si>
    <t>Λοιπές δαπάνες ελέγχου και βεβαίωσης που δεν κατονομάζονται ειδικά</t>
  </si>
  <si>
    <t>ΣΥΝΟΛΟ   Κ.Α.  0900</t>
  </si>
  <si>
    <t xml:space="preserve">ΣΥΝΟΛΟ   Κ.Α.  0000             </t>
  </si>
  <si>
    <t>1000</t>
  </si>
  <si>
    <t>ΠΛΗΡΩΜΕΣ ΓΙΑ ΤΗΝ ΠΡΟΜΗΘΕΙΑ ΚΑΤΑΝΑΛΩΤΙΚΩΝ ΑΓΑΘΩΝ</t>
  </si>
  <si>
    <t>1200</t>
  </si>
  <si>
    <t>1250</t>
  </si>
  <si>
    <t>Προμήθεια βιβλίων και εντύπων γενικά</t>
  </si>
  <si>
    <t>1259</t>
  </si>
  <si>
    <t>Προμήθεια βιβλίων, περιοδικών, εφημερίδων και λοιπών εκδόσεων.</t>
  </si>
  <si>
    <t>1260</t>
  </si>
  <si>
    <t>Προμήθεια γραφικής ύλης και μικροαντικειμένων γραφείου γενικά</t>
  </si>
  <si>
    <t>1261</t>
  </si>
  <si>
    <t>1290</t>
  </si>
  <si>
    <t>1292</t>
  </si>
  <si>
    <t>Προμήθεια ηλεκτρικών λαμπτήρων.</t>
  </si>
  <si>
    <t>ΣΥΝΟΛΟ   Κ.Α.  1200</t>
  </si>
  <si>
    <t>1300</t>
  </si>
  <si>
    <t>1380</t>
  </si>
  <si>
    <t>Είδη καθαριότητας και ευπρεπισμού</t>
  </si>
  <si>
    <t>1381</t>
  </si>
  <si>
    <t>ΣΥΝΟΛΟ   Κ.Α.  1300</t>
  </si>
  <si>
    <t>1400</t>
  </si>
  <si>
    <t>1420</t>
  </si>
  <si>
    <t>Προμήθεια ειδών συντήρησης και επισκευής μονίμων εγκαταστάσεων</t>
  </si>
  <si>
    <t>1429</t>
  </si>
  <si>
    <t>Προμήθεια ειδών  συντήρησης και επισκευής λοιπών μονίμων εγκαταστάσεων</t>
  </si>
  <si>
    <t>1430</t>
  </si>
  <si>
    <t>Προμήθεια ειδών συντήρησης και επισκευής μηχανικού και λοιπού εξοπλισμού</t>
  </si>
  <si>
    <t>1431</t>
  </si>
  <si>
    <t>ΣΥΝΟΛΟ   Κ.Α.  1400</t>
  </si>
  <si>
    <t>1600</t>
  </si>
  <si>
    <t>1610</t>
  </si>
  <si>
    <t>1611</t>
  </si>
  <si>
    <t>Προμήθεια υγρών καυσίμων και λιπαντικών.</t>
  </si>
  <si>
    <t>ΣΥΝΟΛΟ   Κ.Α.  1600</t>
  </si>
  <si>
    <t>1700</t>
  </si>
  <si>
    <t>1710</t>
  </si>
  <si>
    <t>Προμήθεια υλικού εκτυπώσεων και βιβλιοδετήσεων</t>
  </si>
  <si>
    <t>1719</t>
  </si>
  <si>
    <t>1730</t>
  </si>
  <si>
    <t>Προμήθεια φωτογραφικού και φωτοτυπικού υλικού.</t>
  </si>
  <si>
    <t>1731</t>
  </si>
  <si>
    <t>1770</t>
  </si>
  <si>
    <t>Προμήθεια τηλεπικοινωνιακού υλικού</t>
  </si>
  <si>
    <t>1779</t>
  </si>
  <si>
    <t>ΣΥΝΟΛΟ   Κ.Α.  1700</t>
  </si>
  <si>
    <t>1800</t>
  </si>
  <si>
    <t>1890</t>
  </si>
  <si>
    <t>Διάφορες προμήθειες</t>
  </si>
  <si>
    <t>1899</t>
  </si>
  <si>
    <t>Διάφορες προμήθειες που δεν κατονομάζονται ειδικά</t>
  </si>
  <si>
    <t>ΣΥΝΟΛΟ   Κ.Α.  1800</t>
  </si>
  <si>
    <t xml:space="preserve">ΣΥΝΟΛΟ   Κ.Α.  1000             </t>
  </si>
  <si>
    <t>2000</t>
  </si>
  <si>
    <t>ΠΛΗΡΩΜΕΣ ΓΙΑ ΜΕΤΑΒΙΒΑΣΗ ΕΙΣΟΔΗΜΑΤΩΝ ΣΕ ΤΡΙΤΟΥΣ</t>
  </si>
  <si>
    <t>2300</t>
  </si>
  <si>
    <t>2320</t>
  </si>
  <si>
    <t>Επιχορηγήσεις και συνδρομές για δαπάνες διοίκησης και λειτουργίας</t>
  </si>
  <si>
    <t>2329</t>
  </si>
  <si>
    <t>ΣΥΝΟΛΟ   Κ.Α.  2300</t>
  </si>
  <si>
    <t>2400</t>
  </si>
  <si>
    <t>2490</t>
  </si>
  <si>
    <t>Λοιπές επιχορηγήσεις και συνδρομές για ορισμένους ή μη σκοπούς</t>
  </si>
  <si>
    <t>2499γ</t>
  </si>
  <si>
    <t>Επιχορήγηση ΤΣΜΕΔΕ για λ/σμό ΚΥΤ σύμφωνα με το Ν.Δ 4292/53</t>
  </si>
  <si>
    <t>ΣΥΝΟΛΟ   Κ.Α.  2400</t>
  </si>
  <si>
    <t>2500</t>
  </si>
  <si>
    <t>2510</t>
  </si>
  <si>
    <t>2511</t>
  </si>
  <si>
    <t>2520</t>
  </si>
  <si>
    <t>2529</t>
  </si>
  <si>
    <t>ΣΥΝΟΛΟ   Κ.Α.  2500</t>
  </si>
  <si>
    <t xml:space="preserve">ΣΥΝΟΛΟ   Κ.Α.  2000             </t>
  </si>
  <si>
    <t>3000</t>
  </si>
  <si>
    <t>ΠΛΗΡΩΜΕΣ ΑΝΤΙΚΡΙΖΟΜΕΝΕΣ ΑΠΟ ΠΡΑΓΜΑΤΟΠΟΙΟΥΜΕΝΑ ΕΣΟΔΑ</t>
  </si>
  <si>
    <t>3100</t>
  </si>
  <si>
    <t>3190</t>
  </si>
  <si>
    <t>Επιστροφές από λοιπές περιπτώσεις</t>
  </si>
  <si>
    <t>3199</t>
  </si>
  <si>
    <t>ΣΥΝΟΛΟ   Κ.Α.  3100</t>
  </si>
  <si>
    <t>3300</t>
  </si>
  <si>
    <t>3310</t>
  </si>
  <si>
    <t>3311</t>
  </si>
  <si>
    <t>3320</t>
  </si>
  <si>
    <t>3321</t>
  </si>
  <si>
    <t>3340</t>
  </si>
  <si>
    <t>3341</t>
  </si>
  <si>
    <t>3343α</t>
  </si>
  <si>
    <t>Απόδοση στο ΤΣΜΕΔΕ των εισπράξεων που έγιναν γι' αυτό.</t>
  </si>
  <si>
    <t>3343β</t>
  </si>
  <si>
    <t>Απόδοση στο ΤΣΜΕΔΕ των εισπράξεων για τον ιδιωτικό τομέα.</t>
  </si>
  <si>
    <t>3349α</t>
  </si>
  <si>
    <t>Απόδοση στο ΚΥΤ από εισφορές υπαλλήλων ΤΕΕ</t>
  </si>
  <si>
    <t>3349β</t>
  </si>
  <si>
    <t>Απόδοση στό ΚΥΤ από ποινές πειθ.συμβ.μελών ΤΕΕ</t>
  </si>
  <si>
    <t>3349γ</t>
  </si>
  <si>
    <t>Απόδοση στό ΤΠΕΔΕ των εισπράξεων που έγιναν γι"αυτό</t>
  </si>
  <si>
    <t>3360</t>
  </si>
  <si>
    <t>Απόδοση στον Ο.Α.Ε.Δ. (1%)</t>
  </si>
  <si>
    <t>3369</t>
  </si>
  <si>
    <t>Απόδοση στα λοιπά Ταμεία Αρωγης των εισπράξεων που έγιναν γι'αυτά</t>
  </si>
  <si>
    <t>3390</t>
  </si>
  <si>
    <t>3391α1</t>
  </si>
  <si>
    <t>Απόδοση φόρου από μισθωτές υπηρεσίες (ΣΤ πηγή )</t>
  </si>
  <si>
    <t>3391α2</t>
  </si>
  <si>
    <t>Απόδοση φόρου ελευθ.επαγ/τών (Ζ πηγή )</t>
  </si>
  <si>
    <t>3391α3</t>
  </si>
  <si>
    <t>Απόδοση φόρου εργολάβων</t>
  </si>
  <si>
    <t>3391α4</t>
  </si>
  <si>
    <t>Απόδοση φόρου Γ πηγής</t>
  </si>
  <si>
    <t>3391α5</t>
  </si>
  <si>
    <t>Απόδοση φόρου από προμήθειες του δημοσίου</t>
  </si>
  <si>
    <t>3391α6</t>
  </si>
  <si>
    <t>Αποδοση των εισπραξεων που εγιναν για λοσμο του Δημοσιου (2%)</t>
  </si>
  <si>
    <t>3391α7</t>
  </si>
  <si>
    <t>Νοσοκομειακή περίθαλψη</t>
  </si>
  <si>
    <t>3391β1</t>
  </si>
  <si>
    <t>Απόδοση του εισπραχθέντος χαρτ.από εισπράξεις γενικά του ΤΕΕ</t>
  </si>
  <si>
    <t>3391β4</t>
  </si>
  <si>
    <t>Απόδοση χατρ.από αμοιβές τρίτων</t>
  </si>
  <si>
    <t>3391β5</t>
  </si>
  <si>
    <t>Απόδοση χαρτ.ενοικίων</t>
  </si>
  <si>
    <t>3392α</t>
  </si>
  <si>
    <t>Απόδοση των εισπρ, που έγιναν για το ΤΣΠΕΑΘ (Αγγελιόσημο από διαφημισεις)</t>
  </si>
  <si>
    <t>3392β</t>
  </si>
  <si>
    <t>Απόδοση για λογαριασμό ΝΠΔΔ</t>
  </si>
  <si>
    <t>3394α</t>
  </si>
  <si>
    <t>3394β</t>
  </si>
  <si>
    <t>3396α</t>
  </si>
  <si>
    <t>Απόδοση των εισπράξεων που έγιναν υπέρ των ειδ.λσμών προσθ.παροχών</t>
  </si>
  <si>
    <t>3396β</t>
  </si>
  <si>
    <t>Απόδοση  των εισπρ, που έγιναν υπέρ των ειδ.λ/σμών πρ.χρ.ασφάλισης μηχ/κων</t>
  </si>
  <si>
    <t>3397</t>
  </si>
  <si>
    <t xml:space="preserve">Απόδοση στο δημόσιο του ΦΠΑ </t>
  </si>
  <si>
    <t>ΣΥΝΟΛΟ   Κ.Α.  3300</t>
  </si>
  <si>
    <t xml:space="preserve">ΣΥΝΟΛΟ   Κ.Α.  3000             </t>
  </si>
  <si>
    <t>6000</t>
  </si>
  <si>
    <t>ΚΙΝΗΣΗ  ΚΕΦΑΛΑΙΩΝ</t>
  </si>
  <si>
    <t>6100</t>
  </si>
  <si>
    <t>6111</t>
  </si>
  <si>
    <t>6121</t>
  </si>
  <si>
    <t>ΣΥΝΟΛΟ  Κ.Α 6100</t>
  </si>
  <si>
    <t>ΣΥΝΟΛΟ  Κ.Α 6000</t>
  </si>
  <si>
    <t>7000</t>
  </si>
  <si>
    <t>ΚΕΦΑΛΑΙΑΚΕΣ  ΔΑΠΑΝΕΣ</t>
  </si>
  <si>
    <t>7100</t>
  </si>
  <si>
    <t>7110</t>
  </si>
  <si>
    <t>Προμήθεια επίπλων και ηλεκτρικών συσκευών</t>
  </si>
  <si>
    <t>7111</t>
  </si>
  <si>
    <t>Προμήθεια επίπλων.</t>
  </si>
  <si>
    <t>7112</t>
  </si>
  <si>
    <t>Προμήθεια ηλεκτρικών συσκευών και μηχανημάτων κλιματισμού γραφείων</t>
  </si>
  <si>
    <t>7120</t>
  </si>
  <si>
    <t>Προμήθεια μηχανικού εξοπλισμού υπηρεσιών</t>
  </si>
  <si>
    <t>7123</t>
  </si>
  <si>
    <t>7124</t>
  </si>
  <si>
    <t>Προμήθεια φωτοτυπικών μηχανημάτων.</t>
  </si>
  <si>
    <t>7127</t>
  </si>
  <si>
    <t>7129</t>
  </si>
  <si>
    <t>ΣΥΝΟΛΟ   Κ.Α.  7100</t>
  </si>
  <si>
    <t xml:space="preserve">ΣΥΝΟΛΟ   Κ.Α.  7000             </t>
  </si>
  <si>
    <t>9000</t>
  </si>
  <si>
    <t>9700</t>
  </si>
  <si>
    <t>9730</t>
  </si>
  <si>
    <t>Ανέγερση κτιρίων και κάθε είδους εγκαταστάσεων σ'αυτά.</t>
  </si>
  <si>
    <t>9739</t>
  </si>
  <si>
    <t>9740</t>
  </si>
  <si>
    <t>9749</t>
  </si>
  <si>
    <t>9760</t>
  </si>
  <si>
    <t>9761</t>
  </si>
  <si>
    <t>Επιστημονικές μελέτες και έρευνες</t>
  </si>
  <si>
    <t>9762</t>
  </si>
  <si>
    <t>Μελέτες και έρευνες για εκτέλεση έργων</t>
  </si>
  <si>
    <t>9769</t>
  </si>
  <si>
    <t>Επιστημονικές μελέτες και έρευνες μη ειδικά κατονομαζόμενες</t>
  </si>
  <si>
    <t>ΣΥΝΟΛΟ   Κ.Α.  9700</t>
  </si>
  <si>
    <t>9300</t>
  </si>
  <si>
    <t>9319α</t>
  </si>
  <si>
    <t>9319β</t>
  </si>
  <si>
    <t>Πρόγραμμα SEAP-PLUS</t>
  </si>
  <si>
    <t>9319γ</t>
  </si>
  <si>
    <t>ΣΥΝΟΛΟ   Κ.Α.  9300</t>
  </si>
  <si>
    <t xml:space="preserve">ΣΥΝΟΛΟ   Κ.Α.  9000             </t>
  </si>
  <si>
    <t>ΣΥΝΟΛΟ  ΕΞΟΔΩΝ</t>
  </si>
  <si>
    <t>ΕΣΟΔΑ</t>
  </si>
  <si>
    <t>ΕΠΙΧΟΡΗΓΗΣΕΙΣ</t>
  </si>
  <si>
    <t>0100</t>
  </si>
  <si>
    <t>0110</t>
  </si>
  <si>
    <t>0112</t>
  </si>
  <si>
    <t xml:space="preserve">ΣΥΝΟΛΟ  Κ.Α. 0100             </t>
  </si>
  <si>
    <t xml:space="preserve">ΣΥΝΟΛΟ  Κ.Α. 0000             </t>
  </si>
  <si>
    <t>ΦΟΡΟΙ-ΤΕΛΗ ΚΑΙ ΔΙΚΑΙΩΜΑΤΑ ΥΠΕΡ ΝΠΔΔ</t>
  </si>
  <si>
    <t xml:space="preserve">ΣΥΝΟΛΟ  Κ.Α. 1100             </t>
  </si>
  <si>
    <t>1299α</t>
  </si>
  <si>
    <t>Ποσοστα απο εργολαβιες   0,2%</t>
  </si>
  <si>
    <t>1299β</t>
  </si>
  <si>
    <t>Ποσοστά από αμοιβές μελετών 2%</t>
  </si>
  <si>
    <t xml:space="preserve">1299γ </t>
  </si>
  <si>
    <t>Ποσοστά από αμοιβές επίβλεψης 2%</t>
  </si>
  <si>
    <t xml:space="preserve">ΣΥΝΟΛΟ  Κ.Α. 1200             </t>
  </si>
  <si>
    <t xml:space="preserve">        </t>
  </si>
  <si>
    <t xml:space="preserve">ΣΥΝΟΛΟ  Κ.Α. 1000             </t>
  </si>
  <si>
    <t xml:space="preserve">Εσοδα από προσφορά υπηρεσιών εκπαίδευσης </t>
  </si>
  <si>
    <t xml:space="preserve">ΣΥΝΟΛΟ  Κ.Α. 3100             </t>
  </si>
  <si>
    <t>Εσοδα από προσφορά λοιπών υπηρεσιών</t>
  </si>
  <si>
    <t>Εσοδα από διαφημίσεις</t>
  </si>
  <si>
    <t>3298α</t>
  </si>
  <si>
    <t>Έσοδα από χρηματοπιστωτικά ιδρύματα</t>
  </si>
  <si>
    <t>3298β</t>
  </si>
  <si>
    <t>Έσοδα από λοιπές εταιρείες και ιδιώτες</t>
  </si>
  <si>
    <t>3299α</t>
  </si>
  <si>
    <t xml:space="preserve">Εσοδα από προσφορά λοιπών υπηρεσιών </t>
  </si>
  <si>
    <t>3299β</t>
  </si>
  <si>
    <t>Εσοδα από προσφορά λοιπών υπηρεσιών (Yπουργ.Εσωτερικων )</t>
  </si>
  <si>
    <t xml:space="preserve">ΣΥΝΟΛΟ  Κ.Α. 3200             </t>
  </si>
  <si>
    <t>Εσοδα από πώληση συγγραμμάτων και βιβλίων</t>
  </si>
  <si>
    <t>Εσοδα από πώληση εντύπων και τίτλων</t>
  </si>
  <si>
    <t xml:space="preserve">ΣΥΝΟΛΟ  Κ.Α. 3300             </t>
  </si>
  <si>
    <t>3412</t>
  </si>
  <si>
    <t>Εσοδα από εκμίσθωση καταστημάτων γενικά</t>
  </si>
  <si>
    <t xml:space="preserve">Εσοδα από  εκμίσθωση λοιπής ακίνητης περιουσίας. </t>
  </si>
  <si>
    <t xml:space="preserve">ΣΥΝΟΛΟ  Κ.Α. 3400             </t>
  </si>
  <si>
    <t>3511α</t>
  </si>
  <si>
    <t>3511β</t>
  </si>
  <si>
    <t>Τόκοι από καταθέσεις σε Τράπεζες αμοιβών μηχανικών</t>
  </si>
  <si>
    <t xml:space="preserve">ΣΥΝΟΛΟ  Κ.Α. 3500             </t>
  </si>
  <si>
    <t>3900</t>
  </si>
  <si>
    <t>3910</t>
  </si>
  <si>
    <t>3919α</t>
  </si>
  <si>
    <t>Έσοδα από αξιοποίηση περιουσίας</t>
  </si>
  <si>
    <t>3919β</t>
  </si>
  <si>
    <t>Εσοδα από την επιχ/τική δραστηριότητα (Τρ.Πληροφοριών )</t>
  </si>
  <si>
    <t>3919γ</t>
  </si>
  <si>
    <t>Εσοδα από ΚΕΝΑΚ</t>
  </si>
  <si>
    <t xml:space="preserve">ΣΥΝΟΛΟ  Κ.Α. 3000             </t>
  </si>
  <si>
    <t>Πρόστιμα από ποινές σε βάρος υπαλλήλων</t>
  </si>
  <si>
    <t>4222α</t>
  </si>
  <si>
    <t>Παράβολα εξέτασης από επιτροπές</t>
  </si>
  <si>
    <t>4222β</t>
  </si>
  <si>
    <t>Παραβολα  εξετασεων ελεκτων Δομησης</t>
  </si>
  <si>
    <t>4222γ</t>
  </si>
  <si>
    <t>Έσοδα από εξετάσεις Ενεργειακών Επιθεωρητών</t>
  </si>
  <si>
    <t xml:space="preserve">ΣΥΝΟΛΟ  Κ.Α. 4200             </t>
  </si>
  <si>
    <t xml:space="preserve">ΣΥΝΟΛΟ  Κ.Α. 4000             </t>
  </si>
  <si>
    <t>ΛΟΙΠΑ   ΕΣΟΔΑ</t>
  </si>
  <si>
    <t>Απόληψη εξόδων που έγιναν</t>
  </si>
  <si>
    <t xml:space="preserve">Απόληψη για λοιπές δαπάνες που έγιναν  </t>
  </si>
  <si>
    <t xml:space="preserve">ΣΥΝΟΛΟ  Κ.Α. 5100             </t>
  </si>
  <si>
    <t xml:space="preserve">Εσοδα υπέρ Μ.Τ.Π.Υ.                                </t>
  </si>
  <si>
    <t>5220</t>
  </si>
  <si>
    <t>5221</t>
  </si>
  <si>
    <t>Έσοδα υπέρ Τ.Π.Δ.Υ.</t>
  </si>
  <si>
    <t>5229</t>
  </si>
  <si>
    <t xml:space="preserve">Εσοδα υπέρ  I.K.A.                                </t>
  </si>
  <si>
    <t>5243α</t>
  </si>
  <si>
    <t>Εσοδα υπέρ ΤΣΜΕΔΕ από κρατήσεις υπαλ/λων</t>
  </si>
  <si>
    <t>5243β</t>
  </si>
  <si>
    <t>Εσοδα υπέρ ΤΣΜΕΔΕ για αναγν.ιδιωτ.τομέα</t>
  </si>
  <si>
    <t>5249α</t>
  </si>
  <si>
    <t>Εσοδα υπέρ ΚΥΤ από κρατήσεις υπαλλήλων</t>
  </si>
  <si>
    <t>5249β</t>
  </si>
  <si>
    <t>Εσοδα υπέρ ΚΥΤ  από ποινές Πειθ. Συμβ.</t>
  </si>
  <si>
    <t>5249γ</t>
  </si>
  <si>
    <t>Εσοδα υπέρ ΤΠΕΔΕ</t>
  </si>
  <si>
    <t>5252</t>
  </si>
  <si>
    <t>Εσοδα υπέρ Ο.Α.Ε.Δ. (1%)</t>
  </si>
  <si>
    <t>5269</t>
  </si>
  <si>
    <t>Εσοδα υπέρ λοιπών Ταμείων Αρωγής</t>
  </si>
  <si>
    <t>5291α1</t>
  </si>
  <si>
    <t>Από μισθωτές υπηρεσίες (ΣΤ πηγή)</t>
  </si>
  <si>
    <t>5291α2</t>
  </si>
  <si>
    <t>Από ελεύθερα επαγγέλματα  (Ζ πηγή)</t>
  </si>
  <si>
    <t>5291α3</t>
  </si>
  <si>
    <t>Φόρος εργολάβων</t>
  </si>
  <si>
    <t>5291α4</t>
  </si>
  <si>
    <t>Φόρος Γ πηγής</t>
  </si>
  <si>
    <t>5291α5</t>
  </si>
  <si>
    <t>Εσοδα υπέρ Δημοσίου από προμήθειες</t>
  </si>
  <si>
    <t>5291α6</t>
  </si>
  <si>
    <t>Εσοδα υπερ Δημοσιου (2%)</t>
  </si>
  <si>
    <t>5291α7</t>
  </si>
  <si>
    <t xml:space="preserve">Νοσοκομειακή περίθαλψη </t>
  </si>
  <si>
    <t>5291β1</t>
  </si>
  <si>
    <t>Χαρτόσημο και ΟΓΑ από εισπράξεις ΤΕΕ</t>
  </si>
  <si>
    <t>5291β4</t>
  </si>
  <si>
    <t xml:space="preserve">Χαρτόσημο από αμοιβές τρίτων </t>
  </si>
  <si>
    <t>5291β5</t>
  </si>
  <si>
    <t>Χαρτόσημο από ενοίκια</t>
  </si>
  <si>
    <t>5292α</t>
  </si>
  <si>
    <t>Αγγελιόσημο από διαφημίσεις υπέρ ΤΣΠΕΑΘ</t>
  </si>
  <si>
    <t>5292β</t>
  </si>
  <si>
    <t>5294α</t>
  </si>
  <si>
    <t>5294β</t>
  </si>
  <si>
    <t>Εσοδα ΦΠΑ φυσικών προσώπων</t>
  </si>
  <si>
    <t>5296α</t>
  </si>
  <si>
    <t>Εισφορές ειδ.λογ.προσθ.παροχών</t>
  </si>
  <si>
    <t>5296β</t>
  </si>
  <si>
    <t>Εισφορές ειδ. λογ. προσθ.χρόνου ασφάλισης των μηχανικών</t>
  </si>
  <si>
    <t>Εσοδα υπέρ του δημοσίου από ΦΠΑ</t>
  </si>
  <si>
    <t xml:space="preserve">ΣΥΝΟΛΟ  Κ.Α. 5200             </t>
  </si>
  <si>
    <t>Εσοδα από Δωρεές,κληρονομιές,κληροδοσίες</t>
  </si>
  <si>
    <t>Προϊόν δωρεάς</t>
  </si>
  <si>
    <t xml:space="preserve">ΣΥΝΟΛΟ  Κ.Α. 5400             </t>
  </si>
  <si>
    <t>Επιστροφές ποσών που καταβλήθηκαν χωρίς να οφείλονται</t>
  </si>
  <si>
    <t>5529α</t>
  </si>
  <si>
    <t>Λοιπές επιστροφές ποσών που καταβλήθηκαν χωρίς να οφείλονται</t>
  </si>
  <si>
    <t>5529β</t>
  </si>
  <si>
    <t>Λοιπές επιστροφές</t>
  </si>
  <si>
    <t xml:space="preserve">ΣΥΝΟΛΟ  Κ.Α. 5500             </t>
  </si>
  <si>
    <t>Διάφορα  έσοδα</t>
  </si>
  <si>
    <t>5681α</t>
  </si>
  <si>
    <t>Εσοδα από συνδρομές μελών</t>
  </si>
  <si>
    <t>5681β</t>
  </si>
  <si>
    <t>Εσοδα από συνδρομές εργοληπτών</t>
  </si>
  <si>
    <t>5681γ</t>
  </si>
  <si>
    <t>Εσοδα από συνδρομές Τεχν.Εταιριών</t>
  </si>
  <si>
    <t>5689α</t>
  </si>
  <si>
    <t>Εσοδα από Συνέδρια</t>
  </si>
  <si>
    <t>5689β</t>
  </si>
  <si>
    <t xml:space="preserve">ΣΥΝΟΛΟ  Κ.Α. 5600             </t>
  </si>
  <si>
    <t xml:space="preserve">ΣΥΝΟΛΟ  Κ.Α. 5000             </t>
  </si>
  <si>
    <t>ΕΣΟΔΑ ΠΑΡΕΛΘΟΝΤΩΝ ΕΤΩΝ</t>
  </si>
  <si>
    <t>8660</t>
  </si>
  <si>
    <t>8669α</t>
  </si>
  <si>
    <t xml:space="preserve">ΣΥΝΟΛΟ  Κ.Α. 8600             </t>
  </si>
  <si>
    <t xml:space="preserve">       </t>
  </si>
  <si>
    <t xml:space="preserve">ΣΥΝΟΛΟ  Κ.Α. 8000                                  </t>
  </si>
  <si>
    <t>ΕΣΟΔΑ ΑΠΟ ΕΠΙΧΟΡΗΓΗΣΕΙΣ κ.λπ. ΓΙΑ ΕΠΕΝΔΥΣΕΙΣ</t>
  </si>
  <si>
    <t>Προγράμματα απο Ευρωπαικη Ενωση</t>
  </si>
  <si>
    <t xml:space="preserve">ΣΥΝΟΛΟ  Κ.Α. 9300             </t>
  </si>
  <si>
    <t xml:space="preserve">ΣΥΝΟΛΟ Κ.Α. 9000                                  </t>
  </si>
  <si>
    <t xml:space="preserve">ΣΥΝΟΛΟ ΕΣΟΔΩΝ  </t>
  </si>
  <si>
    <t>1299</t>
  </si>
  <si>
    <t>Εξοδα παραστάσεως ( Προέδρου ΤΕΕ )</t>
  </si>
  <si>
    <t>Ενοίκια κτιρίων και έξοδα κοινοχρήστων.</t>
  </si>
  <si>
    <t xml:space="preserve">Επιχορήγηση Περιφερειακών Τμημάτων ΤΕΕ </t>
  </si>
  <si>
    <t xml:space="preserve">             Ο   ΠΡΟΕΔΡΟΣ</t>
  </si>
  <si>
    <t>Πόροι από Προγράμματα Δημοσίων Επενδύσεων</t>
  </si>
  <si>
    <t>9319γ1</t>
  </si>
  <si>
    <t>Έσοδα από Συγχρηματοδοτούμενους Πόρους</t>
  </si>
  <si>
    <t>9319γ2</t>
  </si>
  <si>
    <t>Έσοδα από Εθνικούς Πόρους</t>
  </si>
  <si>
    <t>Δαπάνες για εκτέλεση έργων Προγραμμάτων Δημοσίων Επενδύσεων</t>
  </si>
  <si>
    <t>Δαπάνες καλυπτόμενες από συγχρηματοδοτούμενους πόρους</t>
  </si>
  <si>
    <t>Δαπάνες καλυπτόμενες από εθνικούς πόρους</t>
  </si>
  <si>
    <t>3396α6</t>
  </si>
  <si>
    <t>Απόδοση για λσμο Δημοσιου (2%)</t>
  </si>
  <si>
    <t>5689β1</t>
  </si>
  <si>
    <t>5689β2</t>
  </si>
  <si>
    <t>Αποπληρωμή Προγραμματικής Συμφωνίας ΤΕΕ-ΥΠΕΚΑ για την εξυπηρέτηση των δηλώσεων του Ν 4014</t>
  </si>
  <si>
    <t>5689β3</t>
  </si>
  <si>
    <t>Παράβολα Εγγραφής Ενεργειακών Επιθεωρητών (έκδοση ΥΑ ΥΠΕΚΑ)</t>
  </si>
  <si>
    <t>5689β4</t>
  </si>
  <si>
    <t>Υπηρεσίες εξυπηρέτησης Μητρώων Μελετητών και Εργοληπτών ΔΕ (Νομ. Ρύθμιση Υπ. ΥΠΟΜΕΔΙ)</t>
  </si>
  <si>
    <t>5689β5</t>
  </si>
  <si>
    <t>Υπηρεσίες εξυπηρέτησης Μητρώου Μελετητών Ιδιωτικών έργων (Ν4030) (έκδοση ΥΑ ΥΠΕΚΑ)</t>
  </si>
  <si>
    <t>5689β6</t>
  </si>
  <si>
    <t xml:space="preserve">Υπηρεσίες εξυπηρέτησης Μητρώου Συντελεστών Ιδιωτικών Έργων (ΜΗΣΙΕ) (Έκδοση ΠΔ ΜΗΣΙΕ από Υπ. ΥΠΟΜΕΔΙ) </t>
  </si>
  <si>
    <t>2499β2</t>
  </si>
  <si>
    <t>2499β1</t>
  </si>
  <si>
    <t xml:space="preserve">Μισθοδοσία και Εργ.Εισφορές Περ.Τμ.&amp; Έξοδα Παραστάσεως Προέδρων Περ.Τμ. </t>
  </si>
  <si>
    <t>ΠΡΟΥΠΟΛΟΓΙΖΟΜΕΝΑ (€) 2015</t>
  </si>
  <si>
    <t>ΠΡΟΥΠΟΛΟΓΙΖΟΜΕΝΑ (€) 2014</t>
  </si>
  <si>
    <t>ΠΡΑΓΜΑΤΟΠΟΙΗΘΕΝΤΑ (€) 2013</t>
  </si>
  <si>
    <t>ΕΚΤΙΜΩΜΕΝΑ (€) 2014</t>
  </si>
  <si>
    <t>Κ.Α [2014]</t>
  </si>
  <si>
    <t>ΚΑ [2015]</t>
  </si>
  <si>
    <t>8600</t>
  </si>
  <si>
    <t>1199</t>
  </si>
  <si>
    <t>3299</t>
  </si>
  <si>
    <t>3331</t>
  </si>
  <si>
    <t>3332</t>
  </si>
  <si>
    <t>3419</t>
  </si>
  <si>
    <t>5297</t>
  </si>
  <si>
    <t>4216</t>
  </si>
  <si>
    <t>4222</t>
  </si>
  <si>
    <t>4229</t>
  </si>
  <si>
    <t>5111</t>
  </si>
  <si>
    <t>5112</t>
  </si>
  <si>
    <t>5113</t>
  </si>
  <si>
    <t>5521</t>
  </si>
  <si>
    <t>5529</t>
  </si>
  <si>
    <t>5681</t>
  </si>
  <si>
    <t>5685</t>
  </si>
  <si>
    <t>5689</t>
  </si>
  <si>
    <t>8669</t>
  </si>
  <si>
    <t>5411</t>
  </si>
  <si>
    <t>5291</t>
  </si>
  <si>
    <t>5296</t>
  </si>
  <si>
    <t>5211</t>
  </si>
  <si>
    <t>5241</t>
  </si>
  <si>
    <t>5249</t>
  </si>
  <si>
    <t>5294</t>
  </si>
  <si>
    <t>9919</t>
  </si>
  <si>
    <t>ΤΕΧΝΙΚΟ ΕΠΙΜΕΛΗΤΗΡΙΟ ΕΛΛΑΔΑΣ</t>
  </si>
  <si>
    <t>Δαπάνες κινητής τηλεφωνίας</t>
  </si>
  <si>
    <t>Συντήρηση και επισκευή λοιπού εξοπλισμού</t>
  </si>
  <si>
    <t>Απόδοση στους λοιπούς οργανισμούς των εισπράξεων που έγιναν γι' αυτούς</t>
  </si>
  <si>
    <t>ΕΞΟΔΑ</t>
  </si>
  <si>
    <t>ΧΡΟΝΗΣ ΑΚΡΙΤΙΔΗΣ</t>
  </si>
  <si>
    <t xml:space="preserve">         Ο  ΓΕΝΙΚΟΣ ΓΡΑΜΜΑΤΕΑΣ</t>
  </si>
  <si>
    <t>ΠΡΟΫΠΟΛΟΓΙΣΜΟΣ ΧΡΗΣΗΣ 2015</t>
  </si>
  <si>
    <t>Ανακεφαλαίωση</t>
  </si>
  <si>
    <t>Ιδιοι Πόροι ΤΕΕ:</t>
  </si>
  <si>
    <t>Πόροι ΠΔΕ:</t>
  </si>
  <si>
    <t xml:space="preserve"> Αθήνα 20/12/2014</t>
  </si>
  <si>
    <t>Αθηνά Κουρτέση</t>
  </si>
  <si>
    <t xml:space="preserve">      ΧΡΗΣΤΟΣ ΣΠΙΡΤΖΗΣ</t>
  </si>
  <si>
    <t>ΚΑ                [2015]</t>
  </si>
  <si>
    <t>Επιχορηγήσεις για δαπανες διοίκησης και λειτουργίας</t>
  </si>
  <si>
    <t>0111</t>
  </si>
  <si>
    <t>Επιχορηγήσεις για δαπάνες μισθοδοσίας</t>
  </si>
  <si>
    <t>Επιχορηγήσεις για δαπάνες λειτουργίας</t>
  </si>
  <si>
    <t>Επιχορηγήσεις για λοιπές δαπάνες διοίκησης και λειτουργίας</t>
  </si>
  <si>
    <t>0119</t>
  </si>
  <si>
    <t>ΕΠΙΧΟΡΗΓΗΣΕΙΣ ΑΠΟ ΤΟΝ ΤΑΚΤΙΚΟ ΚΡΑΤΙΚΟ ΠΡΟΥΠΟΛΟΓΙΣΜΟ</t>
  </si>
  <si>
    <t>ΦΟΡΟΙ</t>
  </si>
  <si>
    <t>1100</t>
  </si>
  <si>
    <t>Εσοδα από λοιπούς κοινωνικούς πόρους</t>
  </si>
  <si>
    <t>1190</t>
  </si>
  <si>
    <t>Εσοδο από λοιπούς κοινωνικούς πόρους που δεν κατονομάζονται ειδικά [ποσοστά από οικοδομές 1/4%o]</t>
  </si>
  <si>
    <t>Έσοδα από λοιπά Τέλη και Δικαιώματα</t>
  </si>
  <si>
    <t>ΕΣΟΔΑ ΑΠΟ ΤΕΛΗ ΚΑΙ ΔΙΚΑΙΩΜΑΤΑ</t>
  </si>
  <si>
    <t xml:space="preserve">Έσοδα από λοιπά τέλη και δικαιώματα </t>
  </si>
  <si>
    <t>ΕΣΟΔΑ ΑΠΟ ΤΗΝ ΕΠΙΧΕΙΡΗΜΑΤΙΚΗ ΔΡΑΣΤΗΡΙΟΤΗΤΑ ΤΟΥ ΝΠΔΔ</t>
  </si>
  <si>
    <t>ΕΣΟΔΑ ΑΠΟ ΠΡΟΣΦΟΡΑ ΥΠΗΡΕΣΙΩΝ</t>
  </si>
  <si>
    <t>3150</t>
  </si>
  <si>
    <t>3159</t>
  </si>
  <si>
    <t>Λοιπά έσοδα από προσφορά υπηρεσιών εκπαίδευσης (Σεμινάρια)</t>
  </si>
  <si>
    <t>3200</t>
  </si>
  <si>
    <t>3290</t>
  </si>
  <si>
    <t>3295</t>
  </si>
  <si>
    <t>3298</t>
  </si>
  <si>
    <t>Εσοδα από προσφορά τραπεζικής φύσης υπηρεσιών</t>
  </si>
  <si>
    <t>Εσοδα από προσφορά λοιπών υπηρεσιών που δεν κατονομάζονται ειδικά</t>
  </si>
  <si>
    <t>ΕΣΟΔΑ ΑΠΟ ΠΩΛΗΣΗ ΑΓΑΘΩΝ</t>
  </si>
  <si>
    <t>3330</t>
  </si>
  <si>
    <t>Εσοδα από πώληση βιβλίων, εντύπων και τίτλων</t>
  </si>
  <si>
    <t>3391</t>
  </si>
  <si>
    <t xml:space="preserve">Εσοδα από πώληση πλεονάζοντος ή αχρήστου για το ΝΠΔΔ υλικού, λόγω φυσικής ή οικονομικής φθοράς  </t>
  </si>
  <si>
    <t>ΕΣΟΔΑ ΑΠΌ ΕΚΜΙΣΘΩΣΗ ΚΙΝΗΤΗΣ Η ΑΚΙΝΗΤΗΣ ΠΕΡΙΟΥΣΙΑΣ</t>
  </si>
  <si>
    <t>Εσοδα από εκμίσθωση ακίνητης περιουσίας</t>
  </si>
  <si>
    <t>3400</t>
  </si>
  <si>
    <t>3410</t>
  </si>
  <si>
    <t>3500</t>
  </si>
  <si>
    <t>ΠΡΟΣΟΔΟΙ ΝΠΔΔ ΑΠΟ ΚΕΦΑΛΑΙΑ, ΚΙΝΗΤΕΣ ΑΞΙΕΣ &amp; ΛΟΙΠΕΣ ΠΕΡΙΠΤΩΣΕΙΣ</t>
  </si>
  <si>
    <t>Τόκοι κεφαλαίων</t>
  </si>
  <si>
    <t>3510</t>
  </si>
  <si>
    <t xml:space="preserve">Τόκοι από καταθέσεις στις Τράπεζες </t>
  </si>
  <si>
    <t>3511</t>
  </si>
  <si>
    <t>ΛΟΙΠΑ ΕΣΟΔΑ ΑΠΟ ΤΗΝ ΕΠΙΧΕΙΡΗΜΑΤΙΚΗ ΔΡΑΣΗ ΤΟΥ ΝΠΔΔ</t>
  </si>
  <si>
    <t>Λοιπά έσοδα από Ναούς που ανήκουν στο ΝΠΔΔ, από πώληση Κρατικών λαχείων κλπ</t>
  </si>
  <si>
    <t>3919</t>
  </si>
  <si>
    <t>Εσοδα από τη λοιπή επιχειρηματική δράση του ΝΠΔΔ</t>
  </si>
  <si>
    <t>ΣΥΝΟΛΟ  Κ.Α. 3900</t>
  </si>
  <si>
    <t>4000</t>
  </si>
  <si>
    <t>ΠΡΟΣΤΙΜΑ, ΧΡΗΜΑΤΙΚΕΣ ΠΟΙΝΕΣ ΚΑΙ ΠΑΡΑΒΟΛΑ</t>
  </si>
  <si>
    <t>ΠΡΟΣΑΥΞΗΣΕΙΣ, ΠΡΟΣΤΙΜΑ, ΧΡΗΜΑΤΙΚΕΣ ΠΟΙΝΕΣ ΚΑΙ ΠΑΡΑΒΟΛΑ</t>
  </si>
  <si>
    <t>4200</t>
  </si>
  <si>
    <t>4210</t>
  </si>
  <si>
    <t>Πρόστιμα και Χρηματικές ποινές</t>
  </si>
  <si>
    <t>4220</t>
  </si>
  <si>
    <t>Παράβολα</t>
  </si>
  <si>
    <t>Λοιπά Παράβολα [τίτλος Euring]</t>
  </si>
  <si>
    <t>5000</t>
  </si>
  <si>
    <t>5100</t>
  </si>
  <si>
    <t>ΑΠΟΛΗΨΕΙΣ ΕΞΟΔΩΝ ΠΟΥ ΕΓΙΝΑΝ</t>
  </si>
  <si>
    <t>5110</t>
  </si>
  <si>
    <t>Εσοδα για δαπάνες που έγιναν</t>
  </si>
  <si>
    <t>Απόληψη πληρωμών που έγιναν για λογαριασμό τρίτων</t>
  </si>
  <si>
    <t>Απόληψη εξόδων δικαστικών, διαγωνισμών, πλειστηριασμών κλπ.</t>
  </si>
  <si>
    <t>5119</t>
  </si>
  <si>
    <t>5200</t>
  </si>
  <si>
    <t>ΕΣΟΔΑ ΥΠΕΡ ΔΗΜΟΣΙΟΥ ΚΑΙ ΤΡΙΤΩΝ</t>
  </si>
  <si>
    <t>Εσοδα υπέρ Μετοχικών Ταμείων Υπαλλήλων και Στρατιωτικών</t>
  </si>
  <si>
    <t>5210</t>
  </si>
  <si>
    <t>Έσοδα υπέρ Ταμείων Πρόνοιας ή Αλληλοβοήθειας Υπαλλήλων και Στρατιωτικών</t>
  </si>
  <si>
    <t>Έσοδα υπέρ Ταμείου Προνοίας Εργοληπτών Δημοσίων Εργων [ΤΠΕΔΕ]</t>
  </si>
  <si>
    <t>5240</t>
  </si>
  <si>
    <t>Εσοδα υπέρ Ασφαλιστικών Ταμείων</t>
  </si>
  <si>
    <t>Εσοδα υπέρ ΤΣΜΕΔΕ</t>
  </si>
  <si>
    <t>Εσοδα υπέρ λοιπών Ασφαλιστικών Ταμείων</t>
  </si>
  <si>
    <t>5250</t>
  </si>
  <si>
    <t>Εσοδα υπέρ λοιπών Οργανισμών</t>
  </si>
  <si>
    <t>5260</t>
  </si>
  <si>
    <t>Εσοδα υπέρ Ταμείων Αρωγής Υπαλλήλων και Στρατιωτικών</t>
  </si>
  <si>
    <t>5290</t>
  </si>
  <si>
    <t>Εσοδα υπέρ του Δημοσίου, αποκεντρωμένων Δημοσίων Υπηρεσιών, λοιπών ΝΠΔΔ, ΝΠΙΔ, Ειδικών Λογαριασμών, Οργανισμών και Φυσικών Προσώπων</t>
  </si>
  <si>
    <t>Εσοδα υπέρ του Δημοσίου</t>
  </si>
  <si>
    <t>Εσοδα υπέρ λοιπών ΝΠΔΔ και αποκεντρωμένων Δημοσίων Υπηρεσιών</t>
  </si>
  <si>
    <t>Εισφορες για ΕΔΟΕΑΠ, ΤΣΠΕΑΘ, Ενωση Συντακτων</t>
  </si>
  <si>
    <t>Εσοδα υπέρ φυσικών προσώπων (πραγματογνωμοσύνες)</t>
  </si>
  <si>
    <t>Εσοδα υπέρ Ειδικών Λογαριασμών</t>
  </si>
  <si>
    <t>5400</t>
  </si>
  <si>
    <t>5410</t>
  </si>
  <si>
    <t>ΕΣΟΔΑ ΑΠΟ ΔΩΡΕΕΣ, ΚΛΗΡΟΝΟΜΙΕΣ, ΚΛΗΡΟΔΟΣΙΕΣ</t>
  </si>
  <si>
    <t>ΕΠΙΣΤΡΟΦΕΣ ΧΡΗΜΑΤΩΝ</t>
  </si>
  <si>
    <t>5500</t>
  </si>
  <si>
    <t>5520</t>
  </si>
  <si>
    <t>Επιστροφή αποδοχών, συντάξεων, βοηθημάτων και αποζημιώσεων που καταβλήθηκαν χωρίς να οφείλονται</t>
  </si>
  <si>
    <t>5600</t>
  </si>
  <si>
    <t>ΕΣΟΔΑ ΑΠΟ ΛΟΙΠΕΣ ΠΕΡΙΠΤΩΣΕΙΣ</t>
  </si>
  <si>
    <t>5680</t>
  </si>
  <si>
    <t>Εσοδα από διαιτησίες, πραγματογνωμοσύνες, κλπ</t>
  </si>
  <si>
    <t>5688</t>
  </si>
  <si>
    <t>Εσοδα από ποσά που καταβλήθηκαν στο ΝΠΔΔ από τρίτους χωρίς να οφείλονται</t>
  </si>
  <si>
    <t>Λοιπά έσοδα που δεν κατονομάζονται ειδικά</t>
  </si>
  <si>
    <t>Έσοδα από το Πράσινο Ταμείο,ανταποδοτικές υπηρεσίες μελών ή μνημόνια συνεργασιών με κρατικούς φορείς ή Ν.Π.Δ.Δ. &amp; εν γένει υπηρεσιών που συνάδουν με το θεσμικό ρόλο του ΤΕΕ ως Τεχνικου Συμβούλου της πολιτείας, με σκοπό την ασφάλεια των κατασκευών &amp; του πολίτη.</t>
  </si>
  <si>
    <t xml:space="preserve">Ποσοστό ανταπόδοσης για τη λειτουργία και τη διαχείριση του πληροφοριακού συστήματος δηλώσεων αυθαιρέτων </t>
  </si>
  <si>
    <t>8000</t>
  </si>
  <si>
    <t>ΛΟΙΠΑ ΕΣΟΔΑ</t>
  </si>
  <si>
    <t xml:space="preserve">Εσοδα από λοιπές περιπτώσεις </t>
  </si>
  <si>
    <t>Διάφορα έσοδα (συνδρομές παρελθουσών χρήσεων)</t>
  </si>
  <si>
    <t>ΕΠΙΧΟΡΗΓΗΣΕΙΣ ΑΠΟ ΤΟΝ ΠΡΟΥΠΟΛΟΓΙΣΜΟ ΔΗΜΟΣΙΩΝ ΕΠΕΝΔΥΣΕΩΝ ΓΙΑ ΕΠΕΝΔΥΣΕΙΣ</t>
  </si>
  <si>
    <t>9910</t>
  </si>
  <si>
    <t>Επιχορηγήσεις για λοιπούς σκοπούς</t>
  </si>
  <si>
    <t>Εσοδα από επιχορηγήσεις της Ευρωπαϊκής Ενωσης</t>
  </si>
  <si>
    <t>9900</t>
  </si>
  <si>
    <t>ΛΟΙΠΑ ΕΣΟΔΑ ΓΙΑ ΕΠΕΝΔΥΣΕΙΣ</t>
  </si>
  <si>
    <t xml:space="preserve">ΣΥΝΟΛΟ  Κ.Α. 9900             </t>
  </si>
  <si>
    <t>ΑΜΟΙΒΕΣ ΥΠΑΛΛΗΛΩΝ, ΕΡΓΑΤΟΤΕΧΝΙΚΟΥ ΚΑΙ ΛΟΙΠΟΥ ΠΡΟΣΩΠΙΚΟΥ</t>
  </si>
  <si>
    <t>Βασικός μισθός  υπαλλήλων</t>
  </si>
  <si>
    <t>Οικογενειακή παροχή</t>
  </si>
  <si>
    <t>0224</t>
  </si>
  <si>
    <t>Εξοδα παράστασης</t>
  </si>
  <si>
    <t>0245</t>
  </si>
  <si>
    <t>Διάφορες αποζημιώσεις που δεν κατονομάζονται ειδικά</t>
  </si>
  <si>
    <t>Με την ιδιότητα των ελευθέρων επαγγελματιών</t>
  </si>
  <si>
    <t>0411</t>
  </si>
  <si>
    <t>Αμοιβές Νομικών, που εκτελούν ειδικές υπηρεσίες με την ιδιότητα του ελεύθερου επαγγελματία</t>
  </si>
  <si>
    <t>Αμοιβές μεταφραστών και στενοδακτυλογράφων, που εκτελούν ειδικές υπηρεσίες με την ιδιότητα του ελεύθερου επαγγελματία</t>
  </si>
  <si>
    <t>0430</t>
  </si>
  <si>
    <t>Με την ιδιότητα νομικού προσώπου</t>
  </si>
  <si>
    <t>Αμοιβές νομικών προσώπων ή Οργανισμών για τη μηχανογραφική επεξεργασία στοιχείων</t>
  </si>
  <si>
    <t>Λοιπές Αμοιβές Νομικών Προσώπων που εκτελούν ειδικές υπηρεσίες.</t>
  </si>
  <si>
    <t>ΑΜΟΙΒΕΣ ΟΣΩΝ ΕΚΤΕΛΟΥΝ ΕΙΔΙΚΕΣ ΥΠΗΡΕΣΙΕΣ</t>
  </si>
  <si>
    <t>ΣΥΜΜΕΤΟΧΗ ΤΟΥ ΝΠΔΔ ΣΤΗΝ ΚΟΙΝΩΝΙΚΗ ΠΡΟΝΟΙΑ,  ΑΣΦΑΛΙΣΗ, ΕΚΠΑΙΔΕΥΣΗ &amp; ΥΓΕΙΑ ΤΩΝ ΥΠΑΛΛΗΛΩΝ, ΤΩΝ ΣΥΝΤΑΞΙΟΥΧΩΝ &amp; ΤΩΝ ΟΙΚΟΓΕΝΕΙΩΝ ΤΟΥΣ ΚΑΘΩΣ ΚΑΙ ΤΩΝ ΣΠΟΥΔΑΣΤΩΝ ΓΕΝΙΚΑ</t>
  </si>
  <si>
    <t>ΑΣΦΑΛΙΣΤΙΚΕΣ ΠΑΡΟΧΕΣ</t>
  </si>
  <si>
    <t>0552</t>
  </si>
  <si>
    <t>Εισφορές στο ΙΚΑ</t>
  </si>
  <si>
    <t>Εισφορές σε λοιπούς ασφαλιστικούς οργανισμούς</t>
  </si>
  <si>
    <t>Δαπάνες λειτουργίας ειδικών σχολών και σεμιναρίων</t>
  </si>
  <si>
    <t>Εργοδοτικές εισφορές για την κοινωνική ασφάλιση</t>
  </si>
  <si>
    <t>Βοηθήματα εφ' άπαξ</t>
  </si>
  <si>
    <t>ΠΛΗΡΩΜΕΣ ΓΙΑ ΜΕΤΑΚΙΝΗΣΗ ΥΠΑΛΛΗΛΩΝ ΚΑΙ ΜΗ</t>
  </si>
  <si>
    <t>Οδοιπορικά έξοδα μετακίνησης γιά εκτέλεση υπηρεσίας στό εσωτερικό υπαλλήλων</t>
  </si>
  <si>
    <t>Εξοδα κίνησης υπαλλήλων που μετακινούνται εντός έδρας γιά εκτέλεση υπηρεσίας</t>
  </si>
  <si>
    <t>Ημερήσια αποζημίωση μετακίνησης για εκτέλεση υπηρεσίας στο εσωτερικό υπαλλήλων</t>
  </si>
  <si>
    <t xml:space="preserve">Οδοιπορικά εξοδα μετακίνησης για εκτέλεση υπηρεσίας υπαλλήλων από το εσωτερικό  στο εξωτερικό ή και αντίστροφα </t>
  </si>
  <si>
    <t>Ημερήσια αποζημίωση μετακίνησης για εκτέλεση υπηρεσίας υπαλλήλων από το εσωτερικό στο εξωτερικό ή και αντίστροφα</t>
  </si>
  <si>
    <t>Πληρωμές για μετακίνηση στο εσωτερικό προσώπων που δεν έχουν την υπαλληλική ιδιότητα</t>
  </si>
  <si>
    <t>Οδοιπορικά έξοδα μετακίνησης γιά εκτέλεση υπηρεσίας στο εσωτερικό προσώπων που δεν έχουν υπαλληλική ιδιότητα</t>
  </si>
  <si>
    <t>Ημερήσια αποζημίωση μετακίνησης για εκτέλεση υπηρεσίας στο εσωτερικό προσώπων που δεν έχουν υπαλληλική ιδιότητα</t>
  </si>
  <si>
    <t>Πληρωμές για αποστολή η μετακίνηση στο εξωτερικό προσώπων που δεν έχουν υπαλληλική ιδιότητα</t>
  </si>
  <si>
    <t>Οδοιπορικά έξοδα για αποστολή στο εξωτερικό η μετάκληση από το εξωτερικό  προσώπων που δεν εχουν την υπαλληλική ιδιότητα</t>
  </si>
  <si>
    <t>Ημερήσια αποζημίωση για αποστολή στο εξωτερικό η μετάκληση απο το εξωτερικό προσώπων που δεν εχουν την υπαλληλική ιδιότητα</t>
  </si>
  <si>
    <t>Η Προϊσταμένη της Διεύθυνσης Οικονομικών Υπηρεσιών</t>
  </si>
  <si>
    <t>ΠΛΗΡΩΜΕΣ ΓΙΑ ΜΗ ΠΡΟΣΩΠΙΚΕΣ ΥΠΗΡΕΣΙΕΣ</t>
  </si>
  <si>
    <t>Τηλεφωνικά, τηλεγραφικά και τηλετυπικά τέλη εσωτερικού.</t>
  </si>
  <si>
    <t>0835</t>
  </si>
  <si>
    <t>Υδρευση-Αρδευση, Φωτισμός και Καθαριότητα</t>
  </si>
  <si>
    <t>Υδρευση  και άρδευση</t>
  </si>
  <si>
    <t>Φωτισμός και κίνηση (με ηέκτρισμό ή φωταέριο)</t>
  </si>
  <si>
    <t>Δαπάνες καθαρισμού γραφείων</t>
  </si>
  <si>
    <t>Επιδείξεις,γιορτές και λοιπά θεάματα (περιλαμβάνονται βραβεία και έπαθλα)</t>
  </si>
  <si>
    <t>Αποζημίωση για συμμετοχή σε συμβούλια ή επιτροπές (περιλαμβάνονται και ιδιώτες)</t>
  </si>
  <si>
    <t>Αποζημίωση μελών, γραμματέων, εποπτών και λοιπού βοηθητικού προσωπικού εξεταστικών επιτροπών καθώς και επιτροπών επιλογής κατάλληλου προσωπικού για διορισμό σε θέσεις ΝΠΔΔ</t>
  </si>
  <si>
    <t>Φιλοξενίες και δεξιώσεις</t>
  </si>
  <si>
    <t>Οργάνωση συνεδρίων, συμμετοχή σε συνέδρια</t>
  </si>
  <si>
    <t>0889</t>
  </si>
  <si>
    <t>0887α</t>
  </si>
  <si>
    <t>Εκτυπώσεις, εκδόσεις γενικά και βιβλιοδετήσεις</t>
  </si>
  <si>
    <t xml:space="preserve">Ασφάλιστρα και φύλακτρα ακινήτων, μεταφορικών,μέσων, μηχανικού εξοπλισμού, επίπλων, χρεωγράφων, ενεχύρων,  κλπ </t>
  </si>
  <si>
    <t xml:space="preserve">Δικαστικά έξοδα (περιλαμβάνονται εξοδα πτώχευσης, κατάσχεσης και συμβολαιογραφικά) </t>
  </si>
  <si>
    <t>Επιδόσεις, δημοσιεύσεις, προσκλήσεις κλπ.</t>
  </si>
  <si>
    <t>ΦΟΡΟΙ - ΤΕΛΗ - ΕΞΟΔΑ ΒΕΒΑΙΩΣΗΣ &amp; ΕΙΣΠΡΑΞΗΣ ΕΣΟΔΩΝ</t>
  </si>
  <si>
    <t>0911</t>
  </si>
  <si>
    <t>Φόροι</t>
  </si>
  <si>
    <t>Φόροι-Τέλη</t>
  </si>
  <si>
    <t>Φόρος Προστιθέμενης Αξίας για συμψηφισμό</t>
  </si>
  <si>
    <t>ΕΞΟΠΛΙΣΜΟΣ ΓΡΑΦΕΙΩΝ, ΕΡΓΑΣΤΗΡΙΩΝ ΚΛΠ (ΕΚΤΟΣ ΑΠΟ ΤΗΝ ΠΡΟΜΗΘΕΙΑ ΕΠΙΠΛΩΝ &amp; ΣΚΕΥΩΝ)</t>
  </si>
  <si>
    <t>Προμήθεια γραφικής ύλης (και μικροαντικειμένων γραφείου γενικά)</t>
  </si>
  <si>
    <t>Λοιπές προμήθειες εξοπλισμού γραφείων, εργαστηρίων και εκμεταλεύσεων</t>
  </si>
  <si>
    <t>Προμήθεια ειδών καθαριότητας και ευπρεπισμού</t>
  </si>
  <si>
    <t>ΕΙΔΗ ΥΓΙΕΙΝΗΣ, ΚΑΘΑΡΙΟΤΗΤΑΣ ΚΑΙ ΕΥΠΡΕΠΙΣΜΟΥ</t>
  </si>
  <si>
    <t>ΠΡΟΜΗΘΕΙΑ ΕΙΔΩΝ ΣΥΝΤΗΡΗΣΗΣ ΚΙ ΕΠΙΣΚΕΥΗΣ ΑΓΑΘΩΝ ΔΙΑΡΚΟΥΣ ΧΡΗΣΗΣ</t>
  </si>
  <si>
    <t>1439</t>
  </si>
  <si>
    <t>Λοιπές προμήθειες ειδών συντήρησης κι επισκευής μηχανικού και λοιπού εξοπλισμού</t>
  </si>
  <si>
    <t>ΠΡΟΜΗΘΕΙΑ ΚΑΥΣΙΜΩΝ ΚΑΙ ΛΙΠΑΝΤΙΚΩΝ</t>
  </si>
  <si>
    <t>Προμήθεια υγρών-στερεών καυσίμων, υγραερίων, φωταερίων, αερίων ψύξης.</t>
  </si>
  <si>
    <t>ΠΡΟΜΗΘΕΙΑ ΥΛΙΚΟΥ ΕΚΤΥΠΩΤΙΚΩΝ, ΒΙΒΛΙΟΔΕΤΙΚΩΝ, ΤΥΠΟΓΡΑΦΙΚΩΝ ΚΑΙ ΛΟΙΠΩΝ ΕΡΓΑΣΙΩΝ</t>
  </si>
  <si>
    <t>Προμήθεια φωτογραφικών και φωτοτυπικών υλικού</t>
  </si>
  <si>
    <t>Προμήθεια τηλεπικοινωνιακού υλικού που δεν κατονομάζεται ειδικά</t>
  </si>
  <si>
    <t>ΛΟΙΠΕΣ ΠΡΟΜΗΘΕΙΕΣ ΠΟΥ ΔΕΝ ΠΕΡΙΛΑΜΒΑΝΟΝΤΑΙ ΣΤΙΣ ΠΑΡΑΠΑΝΩ ΚΑΤΗΓΟΡΙΕΣ</t>
  </si>
  <si>
    <t>ΕΠΙΧΟΡΗΓΗΣΕΙΣ ΚΑΙ ΣΥΝΔΡΟΜΕΣ ΣΕ ΝΠΔΔ, ΟΤΑ ΚΑΙ ΛΟΙΠΟΥΣ ΔΗΜΟΣΙΟΥΣ ΟΡΓΑΝΙΣΜΟΥΣ</t>
  </si>
  <si>
    <t xml:space="preserve">Επιχορηγήσεις και συνδρομές για την πληρωμή λοιπών δαπανών διοίκησης και λειτουργίας (δαπάνες αρχαιρεσιών) </t>
  </si>
  <si>
    <t>2499</t>
  </si>
  <si>
    <t>Λοιπές επιχορηγήσεις, εισφορές και συνδρομές (ΠΤ/ΤΕΕ)</t>
  </si>
  <si>
    <t>ΕΠΙΧΟΡΗΓΗΣΕΙΣ ΚΑΙ ΣΥΝΔΡΟΜΕΣ ΣΕ ΟΡΓΑΝΙΣΜΟΥΣ ΙΔΙΩΤΙΚΟΥ ΔΙΚΑΙΟΥ ΤΟΥ ΕΞΩΤΕΡΙΚΟΥ ΚΑΙ ΕΣΩΤΕΡΙΚΟΥ</t>
  </si>
  <si>
    <t>Επιχορηγήσεις σε Οργανισμούς του Εξωτερικού</t>
  </si>
  <si>
    <t>Επιχορηγήσεις και συνδρομές σε Οργανισμούς του εξωτερικού</t>
  </si>
  <si>
    <t>Επιχορηγήσεις και συνδρομές σε Οργανισμούς ιδιωτικού δικαίου του Εσωτερικού</t>
  </si>
  <si>
    <t xml:space="preserve">Επιχορηγήσεις και συνδρομές σε λοιπούς οργανισμούς ιδιωτικού δικαίου του εσωτερικού </t>
  </si>
  <si>
    <t>ΕΠΙΣΤΡΟΦΕΣ ΟΣΩΝ ΕΙΣΠΡΑΧΘΗΚΑΝ ΧΩΡΙΣ ΝΑ ΟΦΕΙΛΟΝΤΑΙ</t>
  </si>
  <si>
    <t>Επιστροφές λοιπών περιπτώσεων που δεν κατονομάζονται ειδικά</t>
  </si>
  <si>
    <t>ΑΠΟΔΟΣΕΙΣ ΕΣΟΔΩΝ ΠΟΥ ΕΙΣΠΡΑΧΘΗΚΑΝ ΥΠΕΡ ΤΡΙΤΩΝ</t>
  </si>
  <si>
    <t>Απόδοση σε Μετοχικά Ταμεία Υπαλλήλων και Στρατιωτικών των εισπράξεων που ενεργούνται γι' αυτά</t>
  </si>
  <si>
    <t>Απόδοση στα Ταμεία Πρόνοιας ή Αλληλοβοήθειας Υπαλλήλων και Στρατιωτικών των εισπράξεων που ενεργούνται γι' αυτά</t>
  </si>
  <si>
    <t>Απόδοση στο  Τ.Π.Δ.Υ. των εισπράξεων που έγιναν γι' αυτό</t>
  </si>
  <si>
    <t>Απόδοση στο Μ.Τ.Π.Υ των εισπράξεων που έγιναν γι' αυτό</t>
  </si>
  <si>
    <t xml:space="preserve">Απόδοση στα Ασφαλιστικά Ταμεία </t>
  </si>
  <si>
    <t>Απόδοση στο ΙΚΑ των εισπράξεων που έγιναν γι' αυτό</t>
  </si>
  <si>
    <t>3343</t>
  </si>
  <si>
    <t>Απόδοση στο ΤΣΜΕΔΕ των εισπράξεων που έγιναν γι' αυτό</t>
  </si>
  <si>
    <t>3349</t>
  </si>
  <si>
    <t>Επιχορηγήσεις για εκτέλεση και συντήρηση έργων που δεν κατονομάζονται ειδικά</t>
  </si>
  <si>
    <t>20.007.600,00</t>
  </si>
  <si>
    <t>180.007.600,00</t>
  </si>
  <si>
    <t>160.000.000,00</t>
  </si>
  <si>
    <t>Διαθέσιμα κατά τις 12.12.2014:   1.653.212,55</t>
  </si>
  <si>
    <t>Εσοδα υπέρ του Ταμείου Επικουρικής Ασφάλισης Δημοσίων Υπαλλήλων (ΤΕΑΔΥ)</t>
  </si>
  <si>
    <t>5261</t>
  </si>
  <si>
    <t>5259</t>
  </si>
  <si>
    <t>Εκτέλεση Εργων</t>
  </si>
  <si>
    <t>9370</t>
  </si>
  <si>
    <t>5243</t>
  </si>
  <si>
    <t>Δαπάνες από εκτέλεση Ευρωπαϊκών Προγραμμάτων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</si>
</sst>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;[Red]#,##0"/>
    <numFmt numFmtId="165" formatCode="#,##0.00;[Red]#,##0.00"/>
    <numFmt numFmtId="166" formatCode="#.##0"/>
  </numFmts>
  <fonts count="18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4"/>
      <name val="Calibri"/>
      <family val="2"/>
      <charset val="161"/>
    </font>
    <font>
      <b/>
      <sz val="11"/>
      <name val="Calibri"/>
      <family val="2"/>
      <charset val="161"/>
    </font>
    <font>
      <sz val="12"/>
      <name val="Calibri"/>
      <family val="2"/>
      <charset val="161"/>
    </font>
    <font>
      <sz val="11"/>
      <name val="Calibri"/>
      <family val="2"/>
      <charset val="161"/>
    </font>
    <font>
      <sz val="14"/>
      <name val="Calibri"/>
      <family val="2"/>
      <charset val="161"/>
    </font>
    <font>
      <u/>
      <sz val="14"/>
      <name val="Calibri"/>
      <family val="2"/>
      <charset val="161"/>
    </font>
    <font>
      <b/>
      <u/>
      <sz val="14"/>
      <name val="Calibri"/>
      <family val="2"/>
      <charset val="161"/>
    </font>
    <font>
      <sz val="8"/>
      <name val="Arial"/>
      <family val="2"/>
      <charset val="161"/>
    </font>
    <font>
      <b/>
      <sz val="12"/>
      <color indexed="10"/>
      <name val="Calibri"/>
      <family val="2"/>
      <charset val="161"/>
    </font>
    <font>
      <i/>
      <sz val="12"/>
      <name val="Calibri"/>
      <family val="2"/>
      <charset val="161"/>
    </font>
    <font>
      <b/>
      <sz val="14"/>
      <color indexed="10"/>
      <name val="Calibri"/>
      <family val="2"/>
      <charset val="161"/>
    </font>
    <font>
      <sz val="12"/>
      <color indexed="10"/>
      <name val="Calibri"/>
      <family val="2"/>
      <charset val="161"/>
    </font>
    <font>
      <sz val="14"/>
      <color indexed="10"/>
      <name val="Calibri"/>
      <family val="2"/>
      <charset val="161"/>
    </font>
    <font>
      <i/>
      <sz val="14"/>
      <name val="Calibri"/>
      <family val="2"/>
      <charset val="161"/>
    </font>
    <font>
      <b/>
      <i/>
      <sz val="14"/>
      <color indexed="10"/>
      <name val="Calibri"/>
      <family val="2"/>
      <charset val="161"/>
    </font>
    <font>
      <b/>
      <i/>
      <sz val="14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2"/>
    </xf>
    <xf numFmtId="0" fontId="2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/>
    <xf numFmtId="49" fontId="10" fillId="0" borderId="0" xfId="0" applyNumberFormat="1" applyFont="1" applyAlignment="1">
      <alignment horizontal="center" vertical="center"/>
    </xf>
    <xf numFmtId="166" fontId="4" fillId="0" borderId="0" xfId="0" applyNumberFormat="1" applyFont="1"/>
    <xf numFmtId="4" fontId="4" fillId="0" borderId="0" xfId="0" applyNumberFormat="1" applyFont="1" applyAlignment="1">
      <alignment horizontal="right" vertical="center"/>
    </xf>
    <xf numFmtId="4" fontId="4" fillId="2" borderId="0" xfId="0" applyNumberFormat="1" applyFont="1" applyFill="1" applyAlignment="1">
      <alignment horizontal="right" vertical="center"/>
    </xf>
    <xf numFmtId="166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11" fillId="0" borderId="0" xfId="0" applyNumberFormat="1" applyFont="1"/>
    <xf numFmtId="10" fontId="11" fillId="0" borderId="0" xfId="0" applyNumberFormat="1" applyFont="1"/>
    <xf numFmtId="166" fontId="4" fillId="0" borderId="0" xfId="0" applyNumberFormat="1" applyFont="1" applyAlignment="1">
      <alignment wrapText="1"/>
    </xf>
    <xf numFmtId="166" fontId="5" fillId="0" borderId="0" xfId="0" applyNumberFormat="1" applyFont="1"/>
    <xf numFmtId="166" fontId="3" fillId="0" borderId="0" xfId="0" applyNumberFormat="1" applyFont="1"/>
    <xf numFmtId="4" fontId="11" fillId="0" borderId="0" xfId="0" applyNumberFormat="1" applyFont="1"/>
    <xf numFmtId="0" fontId="6" fillId="0" borderId="0" xfId="0" applyFont="1" applyAlignment="1"/>
    <xf numFmtId="3" fontId="6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4" fontId="6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4" fontId="2" fillId="0" borderId="2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/>
    <xf numFmtId="3" fontId="2" fillId="0" borderId="1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 applyProtection="1">
      <alignment vertical="center"/>
      <protection locked="0"/>
    </xf>
    <xf numFmtId="3" fontId="2" fillId="0" borderId="2" xfId="0" applyNumberFormat="1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horizontal="left"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2" fillId="0" borderId="0" xfId="0" applyNumberFormat="1" applyFont="1" applyAlignment="1">
      <alignment horizontal="center"/>
    </xf>
    <xf numFmtId="4" fontId="12" fillId="0" borderId="2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Alignment="1"/>
    <xf numFmtId="166" fontId="4" fillId="2" borderId="0" xfId="0" applyNumberFormat="1" applyFont="1" applyFill="1"/>
    <xf numFmtId="166" fontId="13" fillId="0" borderId="0" xfId="0" applyNumberFormat="1" applyFont="1"/>
    <xf numFmtId="4" fontId="14" fillId="0" borderId="0" xfId="0" applyNumberFormat="1" applyFont="1" applyAlignment="1"/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66" fontId="2" fillId="0" borderId="2" xfId="0" applyNumberFormat="1" applyFont="1" applyBorder="1" applyAlignment="1" applyProtection="1">
      <alignment horizontal="left" vertical="center"/>
      <protection locked="0"/>
    </xf>
    <xf numFmtId="4" fontId="6" fillId="0" borderId="2" xfId="0" applyNumberFormat="1" applyFont="1" applyBorder="1" applyAlignment="1" applyProtection="1">
      <alignment horizontal="right" vertical="center"/>
      <protection locked="0"/>
    </xf>
    <xf numFmtId="4" fontId="6" fillId="2" borderId="2" xfId="0" applyNumberFormat="1" applyFont="1" applyFill="1" applyBorder="1" applyAlignment="1" applyProtection="1">
      <alignment horizontal="right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166" fontId="2" fillId="0" borderId="2" xfId="0" applyNumberFormat="1" applyFont="1" applyBorder="1" applyAlignment="1" applyProtection="1">
      <alignment vertical="center"/>
      <protection locked="0"/>
    </xf>
    <xf numFmtId="166" fontId="6" fillId="0" borderId="2" xfId="0" applyNumberFormat="1" applyFont="1" applyBorder="1" applyAlignment="1" applyProtection="1">
      <alignment horizontal="left" vertical="center"/>
      <protection locked="0"/>
    </xf>
    <xf numFmtId="166" fontId="6" fillId="0" borderId="2" xfId="0" applyNumberFormat="1" applyFont="1" applyBorder="1" applyAlignment="1" applyProtection="1">
      <alignment vertical="center"/>
      <protection locked="0"/>
    </xf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 applyProtection="1">
      <alignment horizontal="right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12" fillId="2" borderId="2" xfId="0" applyNumberFormat="1" applyFont="1" applyFill="1" applyBorder="1" applyAlignment="1" applyProtection="1">
      <alignment horizontal="center" vertical="center"/>
      <protection locked="0"/>
    </xf>
    <xf numFmtId="166" fontId="2" fillId="2" borderId="2" xfId="0" applyNumberFormat="1" applyFont="1" applyFill="1" applyBorder="1" applyAlignment="1" applyProtection="1">
      <alignment vertical="center"/>
      <protection locked="0"/>
    </xf>
    <xf numFmtId="166" fontId="6" fillId="0" borderId="2" xfId="0" applyNumberFormat="1" applyFont="1" applyBorder="1" applyAlignment="1" applyProtection="1">
      <alignment horizontal="left" vertical="center" wrapText="1"/>
      <protection locked="0"/>
    </xf>
    <xf numFmtId="49" fontId="15" fillId="0" borderId="2" xfId="0" applyNumberFormat="1" applyFont="1" applyBorder="1" applyAlignment="1" applyProtection="1">
      <alignment horizontal="center" vertical="center"/>
      <protection locked="0"/>
    </xf>
    <xf numFmtId="49" fontId="16" fillId="0" borderId="2" xfId="0" applyNumberFormat="1" applyFont="1" applyBorder="1" applyAlignment="1" applyProtection="1">
      <alignment horizontal="center" vertical="center"/>
      <protection locked="0"/>
    </xf>
    <xf numFmtId="166" fontId="15" fillId="0" borderId="2" xfId="0" applyNumberFormat="1" applyFont="1" applyBorder="1" applyAlignment="1" applyProtection="1">
      <alignment horizontal="left" vertical="center"/>
      <protection locked="0"/>
    </xf>
    <xf numFmtId="166" fontId="15" fillId="0" borderId="2" xfId="0" applyNumberFormat="1" applyFont="1" applyBorder="1" applyAlignment="1" applyProtection="1">
      <alignment vertical="center"/>
      <protection locked="0"/>
    </xf>
    <xf numFmtId="4" fontId="15" fillId="0" borderId="2" xfId="0" applyNumberFormat="1" applyFont="1" applyBorder="1" applyAlignment="1" applyProtection="1">
      <alignment horizontal="right" vertical="center"/>
      <protection locked="0"/>
    </xf>
    <xf numFmtId="4" fontId="15" fillId="2" borderId="2" xfId="0" applyNumberFormat="1" applyFont="1" applyFill="1" applyBorder="1" applyAlignment="1" applyProtection="1">
      <alignment horizontal="right" vertical="center"/>
      <protection locked="0"/>
    </xf>
    <xf numFmtId="4" fontId="15" fillId="0" borderId="2" xfId="0" applyNumberFormat="1" applyFont="1" applyBorder="1" applyAlignment="1" applyProtection="1">
      <alignment vertical="center"/>
      <protection locked="0"/>
    </xf>
    <xf numFmtId="49" fontId="16" fillId="0" borderId="2" xfId="0" applyNumberFormat="1" applyFont="1" applyBorder="1" applyAlignme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horizontal="right" vertical="center"/>
      <protection locked="0"/>
    </xf>
    <xf numFmtId="49" fontId="2" fillId="2" borderId="2" xfId="0" applyNumberFormat="1" applyFont="1" applyFill="1" applyBorder="1" applyAlignment="1" applyProtection="1">
      <alignment horizontal="right" vertical="center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Border="1" applyAlignment="1" applyProtection="1">
      <alignment horizontal="center" vertical="center" wrapText="1"/>
      <protection locked="0"/>
    </xf>
    <xf numFmtId="166" fontId="2" fillId="0" borderId="2" xfId="0" applyNumberFormat="1" applyFont="1" applyBorder="1" applyAlignment="1" applyProtection="1">
      <alignment horizontal="left" vertical="center" wrapText="1"/>
      <protection locked="0"/>
    </xf>
    <xf numFmtId="166" fontId="2" fillId="0" borderId="2" xfId="0" applyNumberFormat="1" applyFont="1" applyBorder="1" applyAlignment="1" applyProtection="1">
      <alignment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2" borderId="2" xfId="0" applyNumberFormat="1" applyFont="1" applyFill="1" applyBorder="1" applyAlignment="1" applyProtection="1">
      <alignment horizontal="right" vertical="center" wrapText="1"/>
      <protection locked="0"/>
    </xf>
    <xf numFmtId="166" fontId="17" fillId="0" borderId="2" xfId="0" applyNumberFormat="1" applyFont="1" applyBorder="1" applyAlignment="1" applyProtection="1">
      <alignment vertical="center"/>
      <protection locked="0"/>
    </xf>
    <xf numFmtId="166" fontId="6" fillId="0" borderId="2" xfId="0" applyNumberFormat="1" applyFont="1" applyBorder="1" applyAlignment="1" applyProtection="1">
      <alignment vertical="center" wrapText="1"/>
      <protection locked="0"/>
    </xf>
    <xf numFmtId="4" fontId="6" fillId="0" borderId="3" xfId="0" applyNumberFormat="1" applyFont="1" applyBorder="1" applyAlignment="1" applyProtection="1">
      <alignment horizontal="right" vertical="center"/>
      <protection locked="0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Border="1" applyAlignment="1" applyProtection="1">
      <alignment horizontal="right" vertical="center"/>
      <protection locked="0"/>
    </xf>
    <xf numFmtId="4" fontId="14" fillId="2" borderId="2" xfId="0" applyNumberFormat="1" applyFont="1" applyFill="1" applyBorder="1" applyAlignment="1" applyProtection="1">
      <alignment horizontal="right" vertical="center"/>
      <protection locked="0"/>
    </xf>
    <xf numFmtId="4" fontId="6" fillId="0" borderId="2" xfId="0" applyNumberFormat="1" applyFont="1" applyBorder="1" applyAlignment="1" applyProtection="1">
      <alignment vertical="center"/>
      <protection locked="0"/>
    </xf>
    <xf numFmtId="4" fontId="6" fillId="0" borderId="2" xfId="0" applyNumberFormat="1" applyFont="1" applyFill="1" applyBorder="1" applyAlignment="1" applyProtection="1">
      <alignment horizontal="right" vertical="center"/>
      <protection locked="0"/>
    </xf>
    <xf numFmtId="166" fontId="15" fillId="0" borderId="2" xfId="0" applyNumberFormat="1" applyFont="1" applyBorder="1" applyAlignment="1" applyProtection="1">
      <alignment horizontal="left" vertical="center" wrapText="1"/>
      <protection locked="0"/>
    </xf>
    <xf numFmtId="4" fontId="15" fillId="0" borderId="2" xfId="0" applyNumberFormat="1" applyFont="1" applyBorder="1" applyAlignment="1">
      <alignment horizontal="right" vertical="center"/>
    </xf>
    <xf numFmtId="4" fontId="15" fillId="2" borderId="2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49" fontId="12" fillId="0" borderId="2" xfId="0" applyNumberFormat="1" applyFont="1" applyBorder="1" applyAlignment="1">
      <alignment horizontal="center" vertical="center"/>
    </xf>
    <xf numFmtId="4" fontId="15" fillId="0" borderId="2" xfId="0" applyNumberFormat="1" applyFont="1" applyFill="1" applyBorder="1" applyAlignment="1" applyProtection="1">
      <alignment horizontal="right" vertical="center"/>
      <protection locked="0"/>
    </xf>
    <xf numFmtId="166" fontId="6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166" fontId="4" fillId="0" borderId="0" xfId="0" applyNumberFormat="1" applyFont="1" applyAlignment="1">
      <alignment horizontal="left" vertical="center" wrapText="1"/>
    </xf>
    <xf numFmtId="166" fontId="2" fillId="2" borderId="2" xfId="0" applyNumberFormat="1" applyFont="1" applyFill="1" applyBorder="1" applyAlignment="1" applyProtection="1">
      <alignment horizontal="left" vertical="center" wrapText="1"/>
      <protection locked="0"/>
    </xf>
    <xf numFmtId="166" fontId="6" fillId="0" borderId="2" xfId="0" applyNumberFormat="1" applyFont="1" applyBorder="1" applyAlignment="1">
      <alignment horizontal="left" vertical="center" wrapText="1"/>
    </xf>
    <xf numFmtId="1" fontId="2" fillId="0" borderId="2" xfId="0" applyNumberFormat="1" applyFont="1" applyBorder="1" applyAlignment="1" applyProtection="1">
      <alignment horizontal="left" vertical="center" wrapText="1"/>
      <protection locked="0"/>
    </xf>
    <xf numFmtId="166" fontId="6" fillId="0" borderId="0" xfId="0" applyNumberFormat="1" applyFont="1"/>
    <xf numFmtId="166" fontId="6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center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4" fontId="6" fillId="0" borderId="4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0" fontId="15" fillId="0" borderId="2" xfId="0" applyFont="1" applyBorder="1" applyAlignment="1" applyProtection="1">
      <alignment horizontal="left" vertical="center"/>
      <protection locked="0"/>
    </xf>
    <xf numFmtId="3" fontId="15" fillId="0" borderId="2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0" fontId="15" fillId="0" borderId="0" xfId="0" applyFont="1" applyAlignment="1"/>
    <xf numFmtId="0" fontId="6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4" fontId="6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0" fontId="15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3" fontId="2" fillId="0" borderId="5" xfId="0" applyNumberFormat="1" applyFont="1" applyBorder="1" applyAlignment="1">
      <alignment horizontal="right" vertical="center"/>
    </xf>
    <xf numFmtId="0" fontId="6" fillId="0" borderId="2" xfId="0" quotePrefix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4" fontId="6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49" fontId="2" fillId="0" borderId="4" xfId="1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4" fontId="2" fillId="2" borderId="2" xfId="0" applyNumberFormat="1" applyFont="1" applyFill="1" applyBorder="1" applyAlignment="1" applyProtection="1">
      <alignment vertical="center"/>
      <protection locked="0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Alignment="1"/>
    <xf numFmtId="0" fontId="6" fillId="0" borderId="3" xfId="0" applyFont="1" applyBorder="1" applyAlignment="1" applyProtection="1">
      <alignment horizontal="left" vertical="center"/>
      <protection locked="0"/>
    </xf>
    <xf numFmtId="49" fontId="2" fillId="0" borderId="2" xfId="1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/>
    <xf numFmtId="0" fontId="15" fillId="0" borderId="2" xfId="0" applyFont="1" applyBorder="1" applyAlignment="1">
      <alignment horizontal="left"/>
    </xf>
    <xf numFmtId="49" fontId="16" fillId="0" borderId="2" xfId="0" applyNumberFormat="1" applyFont="1" applyBorder="1" applyAlignment="1">
      <alignment horizontal="center"/>
    </xf>
    <xf numFmtId="4" fontId="15" fillId="0" borderId="0" xfId="0" applyNumberFormat="1" applyFont="1" applyAlignment="1"/>
    <xf numFmtId="4" fontId="15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4" fontId="15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 applyProtection="1">
      <alignment vertical="center" wrapText="1"/>
      <protection locked="0"/>
    </xf>
    <xf numFmtId="3" fontId="15" fillId="0" borderId="2" xfId="0" applyNumberFormat="1" applyFont="1" applyBorder="1" applyAlignment="1" applyProtection="1">
      <alignment vertical="center"/>
      <protection locked="0"/>
    </xf>
    <xf numFmtId="3" fontId="6" fillId="0" borderId="4" xfId="0" applyNumberFormat="1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49" fontId="16" fillId="0" borderId="4" xfId="0" applyNumberFormat="1" applyFont="1" applyBorder="1" applyAlignment="1" applyProtection="1">
      <alignment horizontal="center" vertical="center"/>
      <protection locked="0"/>
    </xf>
    <xf numFmtId="4" fontId="15" fillId="0" borderId="4" xfId="0" applyNumberFormat="1" applyFont="1" applyBorder="1" applyAlignment="1">
      <alignment horizontal="right" vertical="center"/>
    </xf>
    <xf numFmtId="3" fontId="15" fillId="0" borderId="4" xfId="0" applyNumberFormat="1" applyFont="1" applyBorder="1" applyAlignment="1">
      <alignment horizontal="right" vertical="center"/>
    </xf>
    <xf numFmtId="3" fontId="15" fillId="0" borderId="4" xfId="0" applyNumberFormat="1" applyFont="1" applyBorder="1" applyAlignment="1" applyProtection="1">
      <alignment vertical="center"/>
      <protection locked="0"/>
    </xf>
    <xf numFmtId="3" fontId="15" fillId="0" borderId="2" xfId="0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vertical="center"/>
      <protection locked="0"/>
    </xf>
    <xf numFmtId="0" fontId="6" fillId="0" borderId="3" xfId="0" applyFont="1" applyBorder="1"/>
    <xf numFmtId="49" fontId="12" fillId="0" borderId="3" xfId="0" applyNumberFormat="1" applyFont="1" applyBorder="1" applyAlignment="1">
      <alignment horizontal="center"/>
    </xf>
    <xf numFmtId="4" fontId="6" fillId="0" borderId="2" xfId="1" applyNumberFormat="1" applyFont="1" applyBorder="1" applyAlignment="1">
      <alignment horizontal="right" vertical="center"/>
    </xf>
    <xf numFmtId="4" fontId="2" fillId="0" borderId="2" xfId="1" applyNumberFormat="1" applyFont="1" applyBorder="1" applyAlignment="1">
      <alignment horizontal="right" vertical="center"/>
    </xf>
    <xf numFmtId="4" fontId="2" fillId="2" borderId="2" xfId="1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3" xfId="0" applyFont="1" applyFill="1" applyBorder="1"/>
    <xf numFmtId="49" fontId="12" fillId="2" borderId="3" xfId="0" applyNumberFormat="1" applyFont="1" applyFill="1" applyBorder="1" applyAlignment="1">
      <alignment horizontal="center"/>
    </xf>
    <xf numFmtId="0" fontId="6" fillId="2" borderId="0" xfId="0" applyFont="1" applyFill="1"/>
    <xf numFmtId="3" fontId="6" fillId="2" borderId="2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15" fillId="0" borderId="2" xfId="0" applyFont="1" applyBorder="1" applyAlignment="1">
      <alignment wrapText="1"/>
    </xf>
    <xf numFmtId="0" fontId="15" fillId="0" borderId="4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6" fillId="2" borderId="3" xfId="0" applyFont="1" applyFill="1" applyBorder="1" applyAlignment="1">
      <alignment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3" fontId="2" fillId="0" borderId="3" xfId="0" applyNumberFormat="1" applyFont="1" applyBorder="1" applyAlignment="1" applyProtection="1">
      <alignment vertical="center" wrapText="1"/>
      <protection locked="0"/>
    </xf>
    <xf numFmtId="3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4" fontId="6" fillId="4" borderId="2" xfId="0" applyNumberFormat="1" applyFont="1" applyFill="1" applyBorder="1" applyAlignment="1" applyProtection="1">
      <alignment horizontal="right" vertical="center"/>
      <protection locked="0"/>
    </xf>
    <xf numFmtId="49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left" vertical="center" wrapText="1"/>
      <protection locked="0"/>
    </xf>
    <xf numFmtId="4" fontId="2" fillId="4" borderId="2" xfId="0" applyNumberFormat="1" applyFont="1" applyFill="1" applyBorder="1" applyAlignment="1" applyProtection="1">
      <alignment horizontal="right" vertical="center"/>
      <protection locked="0"/>
    </xf>
    <xf numFmtId="49" fontId="1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 indent="2"/>
    </xf>
    <xf numFmtId="4" fontId="15" fillId="0" borderId="2" xfId="0" applyNumberFormat="1" applyFont="1" applyBorder="1" applyAlignment="1" applyProtection="1">
      <alignment horizontal="right" vertical="center"/>
      <protection locked="0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166" fontId="2" fillId="0" borderId="7" xfId="0" applyNumberFormat="1" applyFont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="75" workbookViewId="0">
      <selection activeCell="G14" sqref="G14"/>
    </sheetView>
  </sheetViews>
  <sheetFormatPr defaultRowHeight="18.75" x14ac:dyDescent="0.3"/>
  <cols>
    <col min="1" max="14" width="9.7109375" style="2" customWidth="1"/>
    <col min="15" max="16384" width="9.140625" style="2"/>
  </cols>
  <sheetData>
    <row r="1" spans="1:14" ht="26.25" customHeight="1" x14ac:dyDescent="0.3">
      <c r="A1" s="227" t="s">
        <v>592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4"/>
    </row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s="15" customFormat="1" ht="20.100000000000001" customHeight="1" x14ac:dyDescent="0.2">
      <c r="A3" s="224" t="s">
        <v>599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4"/>
    </row>
    <row r="4" spans="1:14" x14ac:dyDescent="0.3">
      <c r="A4" s="224" t="s">
        <v>600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4"/>
    </row>
    <row r="5" spans="1:14" x14ac:dyDescent="0.3">
      <c r="A5" s="3"/>
      <c r="B5" s="3"/>
      <c r="C5" s="3"/>
      <c r="D5" s="3"/>
      <c r="E5" s="4"/>
      <c r="F5" s="3"/>
      <c r="G5" s="4"/>
      <c r="H5" s="3"/>
      <c r="I5" s="3"/>
      <c r="J5" s="3"/>
      <c r="K5" s="3"/>
      <c r="L5" s="3"/>
      <c r="M5" s="3"/>
    </row>
    <row r="6" spans="1:14" s="5" customFormat="1" ht="20.100000000000001" customHeight="1" x14ac:dyDescent="0.2">
      <c r="A6" s="224" t="s">
        <v>382</v>
      </c>
      <c r="B6" s="224"/>
      <c r="C6" s="224"/>
      <c r="D6" s="224"/>
      <c r="E6" s="224"/>
      <c r="F6" s="4"/>
      <c r="G6" s="1"/>
      <c r="H6" s="1"/>
      <c r="I6" s="224" t="s">
        <v>596</v>
      </c>
      <c r="J6" s="224"/>
      <c r="K6" s="224"/>
      <c r="L6" s="224"/>
      <c r="M6" s="224"/>
      <c r="N6" s="4"/>
    </row>
    <row r="7" spans="1:14" s="5" customFormat="1" ht="15.9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s="7" customFormat="1" ht="20.100000000000001" customHeight="1" x14ac:dyDescent="0.2">
      <c r="A8" s="227" t="s">
        <v>601</v>
      </c>
      <c r="B8" s="227"/>
      <c r="C8" s="228" t="s">
        <v>814</v>
      </c>
      <c r="D8" s="228"/>
      <c r="E8" s="228"/>
      <c r="F8" s="16"/>
      <c r="G8" s="6"/>
      <c r="H8" s="4"/>
      <c r="I8" s="227" t="s">
        <v>601</v>
      </c>
      <c r="J8" s="227"/>
      <c r="K8" s="228" t="s">
        <v>814</v>
      </c>
      <c r="L8" s="228"/>
      <c r="M8" s="228"/>
      <c r="N8" s="16"/>
    </row>
    <row r="9" spans="1:14" s="7" customFormat="1" ht="20.100000000000001" customHeight="1" x14ac:dyDescent="0.2">
      <c r="A9" s="227" t="s">
        <v>602</v>
      </c>
      <c r="B9" s="227"/>
      <c r="C9" s="226" t="s">
        <v>816</v>
      </c>
      <c r="D9" s="226"/>
      <c r="E9" s="226"/>
      <c r="F9" s="4"/>
      <c r="G9" s="11"/>
      <c r="H9" s="4"/>
      <c r="I9" s="227" t="s">
        <v>602</v>
      </c>
      <c r="J9" s="227"/>
      <c r="K9" s="226" t="s">
        <v>816</v>
      </c>
      <c r="L9" s="226"/>
      <c r="M9" s="226"/>
      <c r="N9" s="4"/>
    </row>
    <row r="10" spans="1:14" s="7" customFormat="1" ht="9.9499999999999993" customHeight="1" x14ac:dyDescent="0.2">
      <c r="A10" s="8"/>
      <c r="B10" s="8"/>
      <c r="C10" s="9"/>
      <c r="D10" s="9"/>
      <c r="E10" s="12"/>
      <c r="F10" s="9"/>
      <c r="G10" s="11"/>
      <c r="H10" s="8"/>
      <c r="I10" s="8"/>
      <c r="J10" s="8"/>
      <c r="K10" s="9"/>
      <c r="L10" s="9"/>
      <c r="M10" s="12"/>
    </row>
    <row r="11" spans="1:14" s="7" customFormat="1" ht="20.100000000000001" customHeight="1" x14ac:dyDescent="0.2">
      <c r="A11" s="227" t="s">
        <v>39</v>
      </c>
      <c r="B11" s="227"/>
      <c r="C11" s="226" t="s">
        <v>815</v>
      </c>
      <c r="D11" s="226"/>
      <c r="E11" s="226"/>
      <c r="F11" s="4"/>
      <c r="G11" s="10"/>
      <c r="H11" s="4"/>
      <c r="I11" s="227" t="s">
        <v>39</v>
      </c>
      <c r="J11" s="227"/>
      <c r="K11" s="226" t="s">
        <v>815</v>
      </c>
      <c r="L11" s="226"/>
      <c r="M11" s="226"/>
      <c r="N11" s="4"/>
    </row>
    <row r="12" spans="1:14" s="7" customFormat="1" ht="9.9499999999999993" customHeight="1" x14ac:dyDescent="0.2">
      <c r="A12" s="4"/>
      <c r="B12" s="10"/>
      <c r="C12" s="10"/>
      <c r="D12" s="10"/>
      <c r="E12" s="4"/>
      <c r="F12" s="10"/>
      <c r="G12" s="10"/>
      <c r="H12" s="4"/>
      <c r="I12" s="10"/>
      <c r="J12" s="10"/>
      <c r="K12" s="10"/>
      <c r="L12" s="4"/>
      <c r="M12" s="10"/>
    </row>
    <row r="13" spans="1:14" s="7" customFormat="1" ht="20.100000000000001" customHeight="1" x14ac:dyDescent="0.2">
      <c r="A13" s="224" t="s">
        <v>817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</row>
    <row r="14" spans="1:14" s="7" customFormat="1" ht="20.100000000000001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4" x14ac:dyDescent="0.3">
      <c r="A16" s="225" t="s">
        <v>603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</row>
    <row r="17" spans="1:14" ht="9.9499999999999993" customHeight="1" x14ac:dyDescent="0.3">
      <c r="A17" s="13"/>
      <c r="B17" s="3"/>
      <c r="C17" s="3"/>
      <c r="D17" s="3"/>
      <c r="E17" s="3"/>
      <c r="F17" s="3"/>
      <c r="G17" s="3"/>
      <c r="H17" s="3"/>
      <c r="I17" s="3"/>
      <c r="J17" s="3"/>
      <c r="K17" s="3"/>
      <c r="L17" s="13"/>
      <c r="M17" s="3"/>
    </row>
    <row r="18" spans="1:14" x14ac:dyDescent="0.3">
      <c r="A18" s="225" t="s">
        <v>754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17"/>
    </row>
    <row r="19" spans="1:14" x14ac:dyDescent="0.3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4" x14ac:dyDescent="0.3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4" x14ac:dyDescent="0.3">
      <c r="A21" s="225" t="s">
        <v>604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</row>
    <row r="22" spans="1:14" x14ac:dyDescent="0.3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13"/>
      <c r="M22" s="3"/>
    </row>
    <row r="23" spans="1:14" s="15" customFormat="1" ht="20.100000000000001" customHeight="1" x14ac:dyDescent="0.2">
      <c r="A23" s="224" t="s">
        <v>598</v>
      </c>
      <c r="B23" s="224"/>
      <c r="C23" s="224"/>
      <c r="D23" s="224"/>
      <c r="E23" s="224"/>
      <c r="F23" s="4"/>
      <c r="G23" s="14"/>
      <c r="H23" s="14"/>
      <c r="I23" s="224" t="s">
        <v>534</v>
      </c>
      <c r="J23" s="224"/>
      <c r="K23" s="224"/>
      <c r="L23" s="224"/>
      <c r="M23" s="224"/>
      <c r="N23" s="4"/>
    </row>
    <row r="24" spans="1:14" x14ac:dyDescent="0.3">
      <c r="A24" s="3"/>
      <c r="B24" s="3"/>
      <c r="C24" s="3"/>
      <c r="D24" s="3"/>
      <c r="E24" s="3"/>
      <c r="F24" s="13" t="s">
        <v>38</v>
      </c>
      <c r="G24" s="13"/>
      <c r="H24" s="3"/>
      <c r="I24" s="3"/>
      <c r="J24" s="3"/>
      <c r="K24" s="3"/>
      <c r="L24" s="3"/>
      <c r="M24" s="3"/>
    </row>
    <row r="25" spans="1:14" x14ac:dyDescent="0.3">
      <c r="A25" s="3"/>
      <c r="B25" s="13"/>
      <c r="C25" s="13"/>
      <c r="D25" s="13"/>
      <c r="E25" s="13"/>
      <c r="F25" s="3"/>
      <c r="G25" s="3"/>
      <c r="H25" s="3"/>
      <c r="I25" s="3"/>
      <c r="J25" s="3"/>
      <c r="K25" s="3"/>
      <c r="L25" s="13"/>
      <c r="M25" s="3"/>
    </row>
    <row r="26" spans="1:14" s="5" customFormat="1" ht="20.100000000000001" customHeight="1" x14ac:dyDescent="0.2">
      <c r="A26" s="224" t="s">
        <v>597</v>
      </c>
      <c r="B26" s="224"/>
      <c r="C26" s="224"/>
      <c r="D26" s="224"/>
      <c r="E26" s="224"/>
      <c r="F26" s="4"/>
      <c r="G26" s="1"/>
      <c r="H26" s="1"/>
      <c r="I26" s="224" t="s">
        <v>605</v>
      </c>
      <c r="J26" s="224"/>
      <c r="K26" s="224"/>
      <c r="L26" s="224"/>
      <c r="M26" s="224"/>
      <c r="N26" s="4"/>
    </row>
  </sheetData>
  <mergeCells count="25">
    <mergeCell ref="A1:M1"/>
    <mergeCell ref="I9:J9"/>
    <mergeCell ref="A6:E6"/>
    <mergeCell ref="I6:M6"/>
    <mergeCell ref="K8:M8"/>
    <mergeCell ref="A8:B8"/>
    <mergeCell ref="I8:J8"/>
    <mergeCell ref="C8:E8"/>
    <mergeCell ref="K9:M9"/>
    <mergeCell ref="C9:E9"/>
    <mergeCell ref="A3:M3"/>
    <mergeCell ref="A4:M4"/>
    <mergeCell ref="A9:B9"/>
    <mergeCell ref="A26:E26"/>
    <mergeCell ref="I26:M26"/>
    <mergeCell ref="A18:M18"/>
    <mergeCell ref="C11:E11"/>
    <mergeCell ref="I11:J11"/>
    <mergeCell ref="A16:M16"/>
    <mergeCell ref="A21:M21"/>
    <mergeCell ref="A23:E23"/>
    <mergeCell ref="I23:M23"/>
    <mergeCell ref="A11:B11"/>
    <mergeCell ref="A13:M13"/>
    <mergeCell ref="K11:M11"/>
  </mergeCells>
  <phoneticPr fontId="9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7"/>
  <sheetViews>
    <sheetView topLeftCell="A178" zoomScale="75" zoomScaleNormal="75" zoomScaleSheetLayoutView="50" workbookViewId="0">
      <selection activeCell="F84" sqref="F84:F85"/>
    </sheetView>
  </sheetViews>
  <sheetFormatPr defaultRowHeight="15.75" x14ac:dyDescent="0.25"/>
  <cols>
    <col min="1" max="1" width="9.42578125" style="25" customWidth="1"/>
    <col min="2" max="2" width="10.5703125" style="18" customWidth="1"/>
    <col min="3" max="3" width="80.7109375" style="121" customWidth="1"/>
    <col min="4" max="4" width="21.85546875" style="19" hidden="1" customWidth="1"/>
    <col min="5" max="5" width="25.5703125" style="20" customWidth="1"/>
    <col min="6" max="6" width="21" style="20" customWidth="1"/>
    <col min="7" max="7" width="26.7109375" style="21" customWidth="1"/>
    <col min="8" max="8" width="27.28515625" style="20" customWidth="1"/>
    <col min="9" max="9" width="0.5703125" style="19" customWidth="1"/>
    <col min="10" max="11" width="9.140625" style="19"/>
    <col min="12" max="12" width="18.7109375" style="19" customWidth="1"/>
    <col min="13" max="16384" width="9.140625" style="19"/>
  </cols>
  <sheetData>
    <row r="1" spans="1:8" x14ac:dyDescent="0.25">
      <c r="A1" s="230" t="s">
        <v>382</v>
      </c>
      <c r="B1" s="230"/>
      <c r="C1" s="230"/>
      <c r="D1" s="230"/>
      <c r="E1" s="230"/>
      <c r="F1" s="230"/>
      <c r="G1" s="230"/>
      <c r="H1" s="230"/>
    </row>
    <row r="2" spans="1:8" ht="18.75" customHeight="1" x14ac:dyDescent="0.25">
      <c r="A2" s="231"/>
      <c r="B2" s="231"/>
      <c r="C2" s="231"/>
      <c r="D2" s="231"/>
      <c r="E2" s="231"/>
      <c r="F2" s="231"/>
      <c r="G2" s="231"/>
      <c r="H2" s="231"/>
    </row>
    <row r="3" spans="1:8" s="22" customFormat="1" ht="37.5" x14ac:dyDescent="0.2">
      <c r="A3" s="70" t="s">
        <v>563</v>
      </c>
      <c r="B3" s="71" t="s">
        <v>606</v>
      </c>
      <c r="C3" s="72" t="s">
        <v>40</v>
      </c>
      <c r="D3" s="72"/>
      <c r="E3" s="73" t="s">
        <v>559</v>
      </c>
      <c r="F3" s="73" t="s">
        <v>562</v>
      </c>
      <c r="G3" s="73" t="s">
        <v>560</v>
      </c>
      <c r="H3" s="73" t="s">
        <v>561</v>
      </c>
    </row>
    <row r="4" spans="1:8" ht="18.75" x14ac:dyDescent="0.25">
      <c r="A4" s="74" t="s">
        <v>41</v>
      </c>
      <c r="B4" s="61" t="s">
        <v>41</v>
      </c>
      <c r="C4" s="100" t="s">
        <v>383</v>
      </c>
      <c r="D4" s="75"/>
      <c r="E4" s="76"/>
      <c r="F4" s="76"/>
      <c r="G4" s="77"/>
      <c r="H4" s="76"/>
    </row>
    <row r="5" spans="1:8" ht="18.75" x14ac:dyDescent="0.25">
      <c r="A5" s="78" t="s">
        <v>384</v>
      </c>
      <c r="B5" s="61" t="s">
        <v>384</v>
      </c>
      <c r="C5" s="100" t="s">
        <v>613</v>
      </c>
      <c r="D5" s="79"/>
      <c r="E5" s="76"/>
      <c r="F5" s="76"/>
      <c r="G5" s="77"/>
      <c r="H5" s="76"/>
    </row>
    <row r="6" spans="1:8" ht="18.75" x14ac:dyDescent="0.25">
      <c r="A6" s="78" t="s">
        <v>385</v>
      </c>
      <c r="B6" s="61" t="s">
        <v>385</v>
      </c>
      <c r="C6" s="100" t="s">
        <v>607</v>
      </c>
      <c r="D6" s="79"/>
      <c r="E6" s="76"/>
      <c r="F6" s="76"/>
      <c r="G6" s="77"/>
      <c r="H6" s="76"/>
    </row>
    <row r="7" spans="1:8" ht="18.75" x14ac:dyDescent="0.25">
      <c r="A7" s="78"/>
      <c r="B7" s="61" t="s">
        <v>608</v>
      </c>
      <c r="C7" s="87" t="s">
        <v>609</v>
      </c>
      <c r="D7" s="79"/>
      <c r="E7" s="76">
        <v>0</v>
      </c>
      <c r="F7" s="76"/>
      <c r="G7" s="76">
        <v>0</v>
      </c>
      <c r="H7" s="76">
        <v>0</v>
      </c>
    </row>
    <row r="8" spans="1:8" ht="18.75" x14ac:dyDescent="0.25">
      <c r="A8" s="78" t="s">
        <v>386</v>
      </c>
      <c r="B8" s="61" t="s">
        <v>386</v>
      </c>
      <c r="C8" s="87" t="s">
        <v>610</v>
      </c>
      <c r="D8" s="81"/>
      <c r="E8" s="76">
        <v>0</v>
      </c>
      <c r="F8" s="76"/>
      <c r="G8" s="76">
        <v>0</v>
      </c>
      <c r="H8" s="76">
        <v>0</v>
      </c>
    </row>
    <row r="9" spans="1:8" ht="18.75" x14ac:dyDescent="0.25">
      <c r="A9" s="78"/>
      <c r="B9" s="61" t="s">
        <v>612</v>
      </c>
      <c r="C9" s="87" t="s">
        <v>611</v>
      </c>
      <c r="D9" s="81"/>
      <c r="E9" s="76">
        <v>0</v>
      </c>
      <c r="F9" s="76"/>
      <c r="G9" s="76">
        <v>0</v>
      </c>
      <c r="H9" s="76">
        <v>0</v>
      </c>
    </row>
    <row r="10" spans="1:8" s="31" customFormat="1" ht="18.75" x14ac:dyDescent="0.25">
      <c r="A10" s="74"/>
      <c r="B10" s="61"/>
      <c r="C10" s="100" t="s">
        <v>387</v>
      </c>
      <c r="D10" s="79"/>
      <c r="E10" s="82">
        <f>SUM(E7:E9)</f>
        <v>0</v>
      </c>
      <c r="F10" s="82">
        <f>SUM(F4:F9)</f>
        <v>0</v>
      </c>
      <c r="G10" s="83">
        <f>SUM(G7:G9)</f>
        <v>0</v>
      </c>
      <c r="H10" s="82">
        <f>SUM(H7:H9)</f>
        <v>0</v>
      </c>
    </row>
    <row r="11" spans="1:8" s="67" customFormat="1" ht="18.75" x14ac:dyDescent="0.25">
      <c r="A11" s="84"/>
      <c r="B11" s="85"/>
      <c r="C11" s="122" t="s">
        <v>388</v>
      </c>
      <c r="D11" s="86"/>
      <c r="E11" s="83">
        <v>0</v>
      </c>
      <c r="F11" s="83">
        <f>F10</f>
        <v>0</v>
      </c>
      <c r="G11" s="83">
        <v>0</v>
      </c>
      <c r="H11" s="83">
        <v>0</v>
      </c>
    </row>
    <row r="12" spans="1:8" ht="18.75" x14ac:dyDescent="0.25">
      <c r="A12" s="78"/>
      <c r="B12" s="61"/>
      <c r="C12" s="100"/>
      <c r="D12" s="79"/>
      <c r="E12" s="82"/>
      <c r="F12" s="82"/>
      <c r="G12" s="83"/>
      <c r="H12" s="82"/>
    </row>
    <row r="13" spans="1:8" ht="18.75" x14ac:dyDescent="0.25">
      <c r="A13" s="74">
        <v>1000</v>
      </c>
      <c r="B13" s="61" t="s">
        <v>200</v>
      </c>
      <c r="C13" s="100" t="s">
        <v>389</v>
      </c>
      <c r="D13" s="79"/>
      <c r="E13" s="76"/>
      <c r="F13" s="76"/>
      <c r="G13" s="77"/>
      <c r="H13" s="76"/>
    </row>
    <row r="14" spans="1:8" ht="18.75" x14ac:dyDescent="0.25">
      <c r="A14" s="78">
        <v>1100</v>
      </c>
      <c r="B14" s="61" t="s">
        <v>615</v>
      </c>
      <c r="C14" s="100" t="s">
        <v>614</v>
      </c>
      <c r="D14" s="79"/>
      <c r="E14" s="76"/>
      <c r="F14" s="76"/>
      <c r="G14" s="77"/>
      <c r="H14" s="76"/>
    </row>
    <row r="15" spans="1:8" ht="18.75" x14ac:dyDescent="0.25">
      <c r="A15" s="78">
        <v>1190</v>
      </c>
      <c r="B15" s="61" t="s">
        <v>617</v>
      </c>
      <c r="C15" s="100" t="s">
        <v>616</v>
      </c>
      <c r="D15" s="79"/>
      <c r="E15" s="76"/>
      <c r="F15" s="76"/>
      <c r="G15" s="77"/>
      <c r="H15" s="76"/>
    </row>
    <row r="16" spans="1:8" ht="37.5" x14ac:dyDescent="0.25">
      <c r="A16" s="78">
        <v>1199</v>
      </c>
      <c r="B16" s="61" t="s">
        <v>566</v>
      </c>
      <c r="C16" s="87" t="s">
        <v>618</v>
      </c>
      <c r="D16" s="81"/>
      <c r="E16" s="77">
        <v>10000</v>
      </c>
      <c r="F16" s="77">
        <v>17378.310000000001</v>
      </c>
      <c r="G16" s="77">
        <v>0</v>
      </c>
      <c r="H16" s="76">
        <v>17530.79</v>
      </c>
    </row>
    <row r="17" spans="1:8" s="31" customFormat="1" ht="18.75" x14ac:dyDescent="0.25">
      <c r="A17" s="74"/>
      <c r="B17" s="61"/>
      <c r="C17" s="100" t="s">
        <v>390</v>
      </c>
      <c r="D17" s="79"/>
      <c r="E17" s="82">
        <f>SUM(E13:E16)</f>
        <v>10000</v>
      </c>
      <c r="F17" s="82">
        <f>SUM(F13:F16)</f>
        <v>17378.310000000001</v>
      </c>
      <c r="G17" s="83">
        <f>SUM(G14:G16)</f>
        <v>0</v>
      </c>
      <c r="H17" s="82">
        <f>SUM(H14:H16)</f>
        <v>17530.79</v>
      </c>
    </row>
    <row r="18" spans="1:8" ht="18.75" x14ac:dyDescent="0.25">
      <c r="A18" s="78"/>
      <c r="B18" s="61"/>
      <c r="C18" s="100"/>
      <c r="D18" s="79"/>
      <c r="E18" s="82"/>
      <c r="F18" s="82"/>
      <c r="G18" s="83"/>
      <c r="H18" s="82"/>
    </row>
    <row r="19" spans="1:8" ht="18.75" x14ac:dyDescent="0.25">
      <c r="A19" s="78">
        <v>1200</v>
      </c>
      <c r="B19" s="61" t="s">
        <v>202</v>
      </c>
      <c r="C19" s="100" t="s">
        <v>620</v>
      </c>
      <c r="D19" s="79"/>
      <c r="E19" s="76"/>
      <c r="F19" s="76"/>
      <c r="G19" s="77"/>
      <c r="H19" s="76"/>
    </row>
    <row r="20" spans="1:8" ht="18.75" x14ac:dyDescent="0.25">
      <c r="A20" s="78">
        <v>1290</v>
      </c>
      <c r="B20" s="61" t="s">
        <v>210</v>
      </c>
      <c r="C20" s="100" t="s">
        <v>619</v>
      </c>
      <c r="D20" s="79"/>
      <c r="E20" s="76"/>
      <c r="F20" s="76"/>
      <c r="G20" s="77"/>
      <c r="H20" s="76"/>
    </row>
    <row r="21" spans="1:8" ht="18.75" x14ac:dyDescent="0.25">
      <c r="A21" s="78"/>
      <c r="B21" s="61" t="s">
        <v>530</v>
      </c>
      <c r="C21" s="87" t="s">
        <v>621</v>
      </c>
      <c r="D21" s="79"/>
      <c r="E21" s="77">
        <v>240100</v>
      </c>
      <c r="F21" s="76">
        <v>369925.25</v>
      </c>
      <c r="G21" s="77">
        <v>0</v>
      </c>
      <c r="H21" s="76">
        <v>0</v>
      </c>
    </row>
    <row r="22" spans="1:8" s="27" customFormat="1" ht="18.75" x14ac:dyDescent="0.25">
      <c r="A22" s="88" t="s">
        <v>391</v>
      </c>
      <c r="B22" s="89"/>
      <c r="C22" s="113" t="s">
        <v>392</v>
      </c>
      <c r="D22" s="91"/>
      <c r="E22" s="92"/>
      <c r="F22" s="92"/>
      <c r="G22" s="93">
        <v>0</v>
      </c>
      <c r="H22" s="92">
        <v>0</v>
      </c>
    </row>
    <row r="23" spans="1:8" s="27" customFormat="1" ht="18.75" x14ac:dyDescent="0.25">
      <c r="A23" s="88" t="s">
        <v>393</v>
      </c>
      <c r="B23" s="89"/>
      <c r="C23" s="113" t="s">
        <v>394</v>
      </c>
      <c r="D23" s="90"/>
      <c r="E23" s="92"/>
      <c r="F23" s="92"/>
      <c r="G23" s="93">
        <v>0</v>
      </c>
      <c r="H23" s="92">
        <v>0</v>
      </c>
    </row>
    <row r="24" spans="1:8" s="27" customFormat="1" ht="18.75" x14ac:dyDescent="0.25">
      <c r="A24" s="88" t="s">
        <v>395</v>
      </c>
      <c r="B24" s="89"/>
      <c r="C24" s="113" t="s">
        <v>396</v>
      </c>
      <c r="D24" s="91"/>
      <c r="E24" s="92"/>
      <c r="F24" s="92"/>
      <c r="G24" s="93">
        <v>0</v>
      </c>
      <c r="H24" s="92">
        <v>0</v>
      </c>
    </row>
    <row r="25" spans="1:8" s="31" customFormat="1" ht="18.75" x14ac:dyDescent="0.25">
      <c r="A25" s="74"/>
      <c r="B25" s="61"/>
      <c r="C25" s="100" t="s">
        <v>397</v>
      </c>
      <c r="D25" s="79"/>
      <c r="E25" s="82">
        <f>SUM(E19:E24)</f>
        <v>240100</v>
      </c>
      <c r="F25" s="82">
        <f>SUM(F19:F24)</f>
        <v>369925.25</v>
      </c>
      <c r="G25" s="83">
        <f>SUM(G21:G24)</f>
        <v>0</v>
      </c>
      <c r="H25" s="82">
        <f>SUM(H22:H24)</f>
        <v>0</v>
      </c>
    </row>
    <row r="26" spans="1:8" s="67" customFormat="1" ht="18.75" x14ac:dyDescent="0.25">
      <c r="A26" s="84" t="s">
        <v>398</v>
      </c>
      <c r="B26" s="85"/>
      <c r="C26" s="122" t="s">
        <v>399</v>
      </c>
      <c r="D26" s="86"/>
      <c r="E26" s="83">
        <f>E25+E17</f>
        <v>250100</v>
      </c>
      <c r="F26" s="83">
        <f>F25+F17</f>
        <v>387303.56</v>
      </c>
      <c r="G26" s="83">
        <f>G25+G17</f>
        <v>0</v>
      </c>
      <c r="H26" s="83">
        <f>H25+H17</f>
        <v>17530.79</v>
      </c>
    </row>
    <row r="27" spans="1:8" ht="18.75" x14ac:dyDescent="0.25">
      <c r="A27" s="78"/>
      <c r="B27" s="61"/>
      <c r="C27" s="100"/>
      <c r="D27" s="79"/>
      <c r="E27" s="82"/>
      <c r="F27" s="82"/>
      <c r="G27" s="83"/>
      <c r="H27" s="82"/>
    </row>
    <row r="28" spans="1:8" ht="18.75" x14ac:dyDescent="0.25">
      <c r="A28" s="74">
        <v>3000</v>
      </c>
      <c r="B28" s="61" t="s">
        <v>271</v>
      </c>
      <c r="C28" s="100" t="s">
        <v>622</v>
      </c>
      <c r="D28" s="75"/>
      <c r="E28" s="76"/>
      <c r="F28" s="76"/>
      <c r="G28" s="77"/>
      <c r="H28" s="76"/>
    </row>
    <row r="29" spans="1:8" ht="18.75" x14ac:dyDescent="0.25">
      <c r="A29" s="78">
        <v>3100</v>
      </c>
      <c r="B29" s="61" t="s">
        <v>273</v>
      </c>
      <c r="C29" s="100" t="s">
        <v>623</v>
      </c>
      <c r="D29" s="75"/>
      <c r="E29" s="76"/>
      <c r="F29" s="76"/>
      <c r="G29" s="77"/>
      <c r="H29" s="76"/>
    </row>
    <row r="30" spans="1:8" ht="18.75" x14ac:dyDescent="0.25">
      <c r="A30" s="78">
        <v>3150</v>
      </c>
      <c r="B30" s="61" t="s">
        <v>624</v>
      </c>
      <c r="C30" s="100" t="s">
        <v>400</v>
      </c>
      <c r="D30" s="75"/>
      <c r="E30" s="76"/>
      <c r="F30" s="76"/>
      <c r="G30" s="77"/>
      <c r="H30" s="76"/>
    </row>
    <row r="31" spans="1:8" ht="18.75" x14ac:dyDescent="0.25">
      <c r="A31" s="78">
        <v>3159</v>
      </c>
      <c r="B31" s="61" t="s">
        <v>625</v>
      </c>
      <c r="C31" s="87" t="s">
        <v>626</v>
      </c>
      <c r="D31" s="80"/>
      <c r="E31" s="76"/>
      <c r="F31" s="76"/>
      <c r="G31" s="77">
        <v>500</v>
      </c>
      <c r="H31" s="76">
        <v>0</v>
      </c>
    </row>
    <row r="32" spans="1:8" s="31" customFormat="1" ht="18.75" x14ac:dyDescent="0.25">
      <c r="A32" s="74"/>
      <c r="B32" s="61"/>
      <c r="C32" s="100" t="s">
        <v>401</v>
      </c>
      <c r="D32" s="79"/>
      <c r="E32" s="82">
        <f>SUM(E28:E31)</f>
        <v>0</v>
      </c>
      <c r="F32" s="82"/>
      <c r="G32" s="83">
        <f>SUM(G29:G31)</f>
        <v>500</v>
      </c>
      <c r="H32" s="82">
        <f>SUM(H29:H31)</f>
        <v>0</v>
      </c>
    </row>
    <row r="33" spans="1:8" ht="18.75" x14ac:dyDescent="0.25">
      <c r="A33" s="78"/>
      <c r="B33" s="61"/>
      <c r="C33" s="100"/>
      <c r="D33" s="79"/>
      <c r="E33" s="82"/>
      <c r="F33" s="82"/>
      <c r="G33" s="83"/>
      <c r="H33" s="82"/>
    </row>
    <row r="34" spans="1:8" ht="18.75" x14ac:dyDescent="0.25">
      <c r="A34" s="78">
        <v>3200</v>
      </c>
      <c r="B34" s="61" t="s">
        <v>627</v>
      </c>
      <c r="C34" s="100" t="s">
        <v>623</v>
      </c>
      <c r="D34" s="75"/>
      <c r="E34" s="76"/>
      <c r="F34" s="76"/>
      <c r="G34" s="77"/>
      <c r="H34" s="76"/>
    </row>
    <row r="35" spans="1:8" ht="18.75" x14ac:dyDescent="0.25">
      <c r="A35" s="78">
        <v>3290</v>
      </c>
      <c r="B35" s="61" t="s">
        <v>628</v>
      </c>
      <c r="C35" s="100" t="s">
        <v>402</v>
      </c>
      <c r="D35" s="75"/>
      <c r="E35" s="76"/>
      <c r="F35" s="76"/>
      <c r="G35" s="77"/>
      <c r="H35" s="76"/>
    </row>
    <row r="36" spans="1:8" ht="18.75" x14ac:dyDescent="0.25">
      <c r="A36" s="78">
        <v>3295</v>
      </c>
      <c r="B36" s="61" t="s">
        <v>629</v>
      </c>
      <c r="C36" s="87" t="s">
        <v>403</v>
      </c>
      <c r="D36" s="80"/>
      <c r="E36" s="76">
        <v>2000</v>
      </c>
      <c r="F36" s="76"/>
      <c r="G36" s="77">
        <v>1000</v>
      </c>
      <c r="H36" s="76">
        <v>0</v>
      </c>
    </row>
    <row r="37" spans="1:8" ht="18.75" x14ac:dyDescent="0.25">
      <c r="A37" s="78"/>
      <c r="B37" s="61" t="s">
        <v>630</v>
      </c>
      <c r="C37" s="87" t="s">
        <v>631</v>
      </c>
      <c r="D37" s="80"/>
      <c r="E37" s="77"/>
      <c r="F37" s="76"/>
      <c r="G37" s="77"/>
      <c r="H37" s="76"/>
    </row>
    <row r="38" spans="1:8" s="27" customFormat="1" ht="18.75" x14ac:dyDescent="0.25">
      <c r="A38" s="88" t="s">
        <v>404</v>
      </c>
      <c r="B38" s="89"/>
      <c r="C38" s="113" t="s">
        <v>405</v>
      </c>
      <c r="D38" s="90"/>
      <c r="E38" s="92"/>
      <c r="F38" s="94"/>
      <c r="G38" s="93">
        <v>50000</v>
      </c>
      <c r="H38" s="92">
        <v>0</v>
      </c>
    </row>
    <row r="39" spans="1:8" s="27" customFormat="1" ht="18.75" x14ac:dyDescent="0.25">
      <c r="A39" s="88" t="s">
        <v>406</v>
      </c>
      <c r="B39" s="89"/>
      <c r="C39" s="113" t="s">
        <v>407</v>
      </c>
      <c r="D39" s="90"/>
      <c r="E39" s="92"/>
      <c r="F39" s="94"/>
      <c r="G39" s="93">
        <v>250000</v>
      </c>
      <c r="H39" s="92">
        <v>0</v>
      </c>
    </row>
    <row r="40" spans="1:8" ht="37.5" x14ac:dyDescent="0.25">
      <c r="A40" s="78"/>
      <c r="B40" s="62" t="s">
        <v>567</v>
      </c>
      <c r="C40" s="87" t="s">
        <v>632</v>
      </c>
      <c r="D40" s="80"/>
      <c r="E40" s="77"/>
      <c r="F40" s="76">
        <v>22931.72</v>
      </c>
      <c r="G40" s="77"/>
      <c r="H40" s="76"/>
    </row>
    <row r="41" spans="1:8" s="27" customFormat="1" ht="18.75" x14ac:dyDescent="0.25">
      <c r="A41" s="88" t="s">
        <v>408</v>
      </c>
      <c r="B41" s="95"/>
      <c r="C41" s="113" t="s">
        <v>409</v>
      </c>
      <c r="D41" s="90"/>
      <c r="E41" s="92"/>
      <c r="F41" s="94"/>
      <c r="G41" s="93">
        <v>8000</v>
      </c>
      <c r="H41" s="92">
        <v>2664382.39</v>
      </c>
    </row>
    <row r="42" spans="1:8" s="27" customFormat="1" ht="18.75" x14ac:dyDescent="0.25">
      <c r="A42" s="88" t="s">
        <v>410</v>
      </c>
      <c r="B42" s="95"/>
      <c r="C42" s="113" t="s">
        <v>411</v>
      </c>
      <c r="D42" s="90"/>
      <c r="E42" s="92"/>
      <c r="F42" s="94"/>
      <c r="G42" s="93">
        <v>161000</v>
      </c>
      <c r="H42" s="92">
        <v>0</v>
      </c>
    </row>
    <row r="43" spans="1:8" s="31" customFormat="1" ht="18.75" x14ac:dyDescent="0.25">
      <c r="A43" s="74"/>
      <c r="B43" s="61"/>
      <c r="C43" s="100" t="s">
        <v>412</v>
      </c>
      <c r="D43" s="79"/>
      <c r="E43" s="82">
        <f>SUM(E34:E42)</f>
        <v>2000</v>
      </c>
      <c r="F43" s="82">
        <f>SUM(F34:F42)</f>
        <v>22931.72</v>
      </c>
      <c r="G43" s="83">
        <f>SUM(G36:G42)</f>
        <v>470000</v>
      </c>
      <c r="H43" s="82">
        <f>SUM(H36:H42)</f>
        <v>2664382.39</v>
      </c>
    </row>
    <row r="44" spans="1:8" ht="18.75" x14ac:dyDescent="0.25">
      <c r="A44" s="78"/>
      <c r="B44" s="61"/>
      <c r="C44" s="100"/>
      <c r="D44" s="79"/>
      <c r="E44" s="82"/>
      <c r="F44" s="82"/>
      <c r="G44" s="83"/>
      <c r="H44" s="82"/>
    </row>
    <row r="45" spans="1:8" ht="18.75" x14ac:dyDescent="0.25">
      <c r="A45" s="78">
        <v>3300</v>
      </c>
      <c r="B45" s="61" t="s">
        <v>278</v>
      </c>
      <c r="C45" s="100" t="s">
        <v>633</v>
      </c>
      <c r="D45" s="75"/>
      <c r="E45" s="76"/>
      <c r="F45" s="76"/>
      <c r="G45" s="77"/>
      <c r="H45" s="76"/>
    </row>
    <row r="46" spans="1:8" ht="18.75" x14ac:dyDescent="0.25">
      <c r="A46" s="78">
        <v>3330</v>
      </c>
      <c r="B46" s="61" t="s">
        <v>634</v>
      </c>
      <c r="C46" s="100" t="s">
        <v>635</v>
      </c>
      <c r="D46" s="75"/>
      <c r="E46" s="76"/>
      <c r="F46" s="76"/>
      <c r="G46" s="77"/>
      <c r="H46" s="76"/>
    </row>
    <row r="47" spans="1:8" ht="18.75" x14ac:dyDescent="0.25">
      <c r="A47" s="78">
        <v>3331</v>
      </c>
      <c r="B47" s="61" t="s">
        <v>568</v>
      </c>
      <c r="C47" s="87" t="s">
        <v>413</v>
      </c>
      <c r="D47" s="80"/>
      <c r="E47" s="76">
        <v>5000</v>
      </c>
      <c r="F47" s="76">
        <v>2345.25</v>
      </c>
      <c r="G47" s="77">
        <v>10000</v>
      </c>
      <c r="H47" s="76">
        <v>4325.9799999999996</v>
      </c>
    </row>
    <row r="48" spans="1:8" ht="18.75" x14ac:dyDescent="0.25">
      <c r="A48" s="78">
        <v>3332</v>
      </c>
      <c r="B48" s="61" t="s">
        <v>569</v>
      </c>
      <c r="C48" s="87" t="s">
        <v>414</v>
      </c>
      <c r="D48" s="80"/>
      <c r="E48" s="76"/>
      <c r="F48" s="76"/>
      <c r="G48" s="77">
        <v>2000</v>
      </c>
      <c r="H48" s="76">
        <v>0</v>
      </c>
    </row>
    <row r="49" spans="1:12" ht="18.75" x14ac:dyDescent="0.25">
      <c r="A49" s="78" t="s">
        <v>299</v>
      </c>
      <c r="B49" s="61" t="s">
        <v>299</v>
      </c>
      <c r="C49" s="100" t="s">
        <v>635</v>
      </c>
      <c r="D49" s="80"/>
      <c r="E49" s="76"/>
      <c r="F49" s="76"/>
      <c r="G49" s="77"/>
      <c r="H49" s="76"/>
    </row>
    <row r="50" spans="1:12" ht="37.5" x14ac:dyDescent="0.25">
      <c r="A50" s="78">
        <v>3391</v>
      </c>
      <c r="B50" s="61" t="s">
        <v>636</v>
      </c>
      <c r="C50" s="87" t="s">
        <v>637</v>
      </c>
      <c r="D50" s="80"/>
      <c r="E50" s="76">
        <v>1000</v>
      </c>
      <c r="F50" s="76"/>
      <c r="G50" s="77">
        <v>1000</v>
      </c>
      <c r="H50" s="76">
        <v>0</v>
      </c>
    </row>
    <row r="51" spans="1:12" s="31" customFormat="1" ht="18.75" x14ac:dyDescent="0.25">
      <c r="A51" s="74"/>
      <c r="B51" s="61"/>
      <c r="C51" s="100" t="s">
        <v>415</v>
      </c>
      <c r="D51" s="79"/>
      <c r="E51" s="82">
        <f>SUM(E45:E50)</f>
        <v>6000</v>
      </c>
      <c r="F51" s="82">
        <f>SUM(F45:F50)</f>
        <v>2345.25</v>
      </c>
      <c r="G51" s="83">
        <f>SUM(G47:G50)</f>
        <v>13000</v>
      </c>
      <c r="H51" s="82">
        <f>SUM($H$47:$H$50)</f>
        <v>4325.9799999999996</v>
      </c>
    </row>
    <row r="52" spans="1:12" ht="18.75" x14ac:dyDescent="0.25">
      <c r="A52" s="78"/>
      <c r="B52" s="61"/>
      <c r="C52" s="100"/>
      <c r="D52" s="79"/>
      <c r="E52" s="82"/>
      <c r="F52" s="82"/>
      <c r="G52" s="83"/>
      <c r="H52" s="82"/>
    </row>
    <row r="53" spans="1:12" ht="18.75" x14ac:dyDescent="0.25">
      <c r="A53" s="78">
        <v>3400</v>
      </c>
      <c r="B53" s="61" t="s">
        <v>640</v>
      </c>
      <c r="C53" s="100" t="s">
        <v>638</v>
      </c>
      <c r="D53" s="81"/>
      <c r="E53" s="96"/>
      <c r="F53" s="96"/>
      <c r="G53" s="97"/>
      <c r="H53" s="96"/>
    </row>
    <row r="54" spans="1:12" ht="18.75" x14ac:dyDescent="0.25">
      <c r="A54" s="78">
        <v>3410</v>
      </c>
      <c r="B54" s="61" t="s">
        <v>641</v>
      </c>
      <c r="C54" s="100" t="s">
        <v>639</v>
      </c>
      <c r="D54" s="81"/>
      <c r="E54" s="96"/>
      <c r="F54" s="96"/>
      <c r="G54" s="97"/>
      <c r="H54" s="96"/>
    </row>
    <row r="55" spans="1:12" ht="18.75" x14ac:dyDescent="0.25">
      <c r="A55" s="78" t="s">
        <v>416</v>
      </c>
      <c r="B55" s="61" t="s">
        <v>416</v>
      </c>
      <c r="C55" s="87" t="s">
        <v>417</v>
      </c>
      <c r="D55" s="81"/>
      <c r="E55" s="76">
        <v>30000</v>
      </c>
      <c r="F55" s="76">
        <v>17019.349999999999</v>
      </c>
      <c r="G55" s="77">
        <v>168000</v>
      </c>
      <c r="H55" s="76">
        <v>173802.11</v>
      </c>
    </row>
    <row r="56" spans="1:12" ht="18.75" x14ac:dyDescent="0.25">
      <c r="A56" s="78">
        <v>3419</v>
      </c>
      <c r="B56" s="61" t="s">
        <v>570</v>
      </c>
      <c r="C56" s="87" t="s">
        <v>418</v>
      </c>
      <c r="D56" s="81"/>
      <c r="E56" s="76"/>
      <c r="F56" s="76"/>
      <c r="G56" s="77">
        <v>1000</v>
      </c>
      <c r="H56" s="76">
        <v>703.39</v>
      </c>
    </row>
    <row r="57" spans="1:12" s="31" customFormat="1" ht="18.75" x14ac:dyDescent="0.25">
      <c r="A57" s="74"/>
      <c r="B57" s="61"/>
      <c r="C57" s="100" t="s">
        <v>419</v>
      </c>
      <c r="D57" s="79"/>
      <c r="E57" s="82">
        <f>SUM(E53:E56)</f>
        <v>30000</v>
      </c>
      <c r="F57" s="82">
        <f>SUM(F53:F56)</f>
        <v>17019.349999999999</v>
      </c>
      <c r="G57" s="83">
        <f>SUM(G55:G56)</f>
        <v>169000</v>
      </c>
      <c r="H57" s="82">
        <f>SUM(H55:H56)</f>
        <v>174505.5</v>
      </c>
    </row>
    <row r="58" spans="1:12" ht="18.75" x14ac:dyDescent="0.25">
      <c r="A58" s="78"/>
      <c r="B58" s="61"/>
      <c r="C58" s="100"/>
      <c r="D58" s="79"/>
      <c r="E58" s="82"/>
      <c r="F58" s="82"/>
      <c r="G58" s="83"/>
      <c r="H58" s="82"/>
    </row>
    <row r="59" spans="1:12" ht="37.5" x14ac:dyDescent="0.25">
      <c r="A59" s="78">
        <v>3500</v>
      </c>
      <c r="B59" s="61" t="s">
        <v>642</v>
      </c>
      <c r="C59" s="100" t="s">
        <v>643</v>
      </c>
      <c r="D59" s="79"/>
      <c r="E59" s="76"/>
      <c r="F59" s="76"/>
      <c r="G59" s="77"/>
      <c r="H59" s="76"/>
    </row>
    <row r="60" spans="1:12" ht="18.75" x14ac:dyDescent="0.25">
      <c r="A60" s="78">
        <v>3510</v>
      </c>
      <c r="B60" s="61" t="s">
        <v>645</v>
      </c>
      <c r="C60" s="100" t="s">
        <v>644</v>
      </c>
      <c r="D60" s="79"/>
      <c r="E60" s="76"/>
      <c r="F60" s="76"/>
      <c r="G60" s="77"/>
      <c r="H60" s="76"/>
    </row>
    <row r="61" spans="1:12" ht="18.75" x14ac:dyDescent="0.25">
      <c r="A61" s="78" t="s">
        <v>420</v>
      </c>
      <c r="B61" s="61" t="s">
        <v>647</v>
      </c>
      <c r="C61" s="87" t="s">
        <v>646</v>
      </c>
      <c r="D61" s="81"/>
      <c r="E61" s="77"/>
      <c r="F61" s="77"/>
      <c r="G61" s="77">
        <v>40000</v>
      </c>
      <c r="H61" s="76">
        <v>18881.29</v>
      </c>
    </row>
    <row r="62" spans="1:12" s="27" customFormat="1" ht="18.75" x14ac:dyDescent="0.25">
      <c r="A62" s="88" t="s">
        <v>421</v>
      </c>
      <c r="B62" s="89"/>
      <c r="C62" s="113" t="s">
        <v>422</v>
      </c>
      <c r="D62" s="91"/>
      <c r="E62" s="92"/>
      <c r="F62" s="92"/>
      <c r="G62" s="93">
        <v>0</v>
      </c>
      <c r="H62" s="92">
        <v>129979.17</v>
      </c>
      <c r="L62" s="28"/>
    </row>
    <row r="63" spans="1:12" s="31" customFormat="1" ht="18.75" x14ac:dyDescent="0.25">
      <c r="A63" s="74"/>
      <c r="B63" s="61"/>
      <c r="C63" s="100" t="s">
        <v>423</v>
      </c>
      <c r="D63" s="79"/>
      <c r="E63" s="82">
        <f>SUM(E61:E62)</f>
        <v>0</v>
      </c>
      <c r="F63" s="82">
        <f>SUM(F61:F62)</f>
        <v>0</v>
      </c>
      <c r="G63" s="83">
        <f>SUM(G61:G62)</f>
        <v>40000</v>
      </c>
      <c r="H63" s="82">
        <f>SUM(H61:H62)</f>
        <v>148860.46</v>
      </c>
    </row>
    <row r="64" spans="1:12" ht="18.75" x14ac:dyDescent="0.25">
      <c r="A64" s="78"/>
      <c r="B64" s="61"/>
      <c r="C64" s="100"/>
      <c r="D64" s="79"/>
      <c r="E64" s="82"/>
      <c r="F64" s="82"/>
      <c r="G64" s="83"/>
      <c r="H64" s="82"/>
    </row>
    <row r="65" spans="1:8" ht="18.75" x14ac:dyDescent="0.25">
      <c r="A65" s="78" t="s">
        <v>424</v>
      </c>
      <c r="B65" s="61" t="s">
        <v>424</v>
      </c>
      <c r="C65" s="100" t="s">
        <v>648</v>
      </c>
      <c r="D65" s="79"/>
      <c r="E65" s="76"/>
      <c r="F65" s="76"/>
      <c r="G65" s="77"/>
      <c r="H65" s="76"/>
    </row>
    <row r="66" spans="1:8" s="29" customFormat="1" ht="37.5" x14ac:dyDescent="0.25">
      <c r="A66" s="98" t="s">
        <v>425</v>
      </c>
      <c r="B66" s="99" t="s">
        <v>425</v>
      </c>
      <c r="C66" s="100" t="s">
        <v>649</v>
      </c>
      <c r="D66" s="101"/>
      <c r="E66" s="102"/>
      <c r="F66" s="102"/>
      <c r="G66" s="103"/>
      <c r="H66" s="102"/>
    </row>
    <row r="67" spans="1:8" s="29" customFormat="1" ht="18.75" x14ac:dyDescent="0.25">
      <c r="A67" s="98"/>
      <c r="B67" s="99" t="s">
        <v>650</v>
      </c>
      <c r="C67" s="87" t="s">
        <v>651</v>
      </c>
      <c r="D67" s="101"/>
      <c r="E67" s="102">
        <v>1715000</v>
      </c>
      <c r="F67" s="102"/>
      <c r="G67" s="103"/>
      <c r="H67" s="102"/>
    </row>
    <row r="68" spans="1:8" s="27" customFormat="1" ht="18.75" x14ac:dyDescent="0.25">
      <c r="A68" s="88" t="s">
        <v>426</v>
      </c>
      <c r="B68" s="89"/>
      <c r="C68" s="113" t="s">
        <v>427</v>
      </c>
      <c r="D68" s="104"/>
      <c r="E68" s="92"/>
      <c r="F68" s="92">
        <v>826761.12</v>
      </c>
      <c r="G68" s="93">
        <v>1650000</v>
      </c>
      <c r="H68" s="92">
        <v>259159.81</v>
      </c>
    </row>
    <row r="69" spans="1:8" s="27" customFormat="1" ht="18.75" x14ac:dyDescent="0.25">
      <c r="A69" s="88" t="s">
        <v>428</v>
      </c>
      <c r="B69" s="89"/>
      <c r="C69" s="113" t="s">
        <v>429</v>
      </c>
      <c r="D69" s="91"/>
      <c r="E69" s="92"/>
      <c r="F69" s="92">
        <v>542094.39</v>
      </c>
      <c r="G69" s="93">
        <v>1080000</v>
      </c>
      <c r="H69" s="92">
        <v>795076.46</v>
      </c>
    </row>
    <row r="70" spans="1:8" s="27" customFormat="1" ht="18.75" x14ac:dyDescent="0.25">
      <c r="A70" s="88" t="s">
        <v>430</v>
      </c>
      <c r="B70" s="89"/>
      <c r="C70" s="113" t="s">
        <v>431</v>
      </c>
      <c r="D70" s="91"/>
      <c r="E70" s="92"/>
      <c r="F70" s="92">
        <v>40000</v>
      </c>
      <c r="G70" s="93">
        <v>50000</v>
      </c>
      <c r="H70" s="92">
        <v>47745</v>
      </c>
    </row>
    <row r="71" spans="1:8" s="31" customFormat="1" ht="18.75" x14ac:dyDescent="0.25">
      <c r="A71" s="74"/>
      <c r="B71" s="61"/>
      <c r="C71" s="100" t="s">
        <v>652</v>
      </c>
      <c r="D71" s="79"/>
      <c r="E71" s="82">
        <f>E67</f>
        <v>1715000</v>
      </c>
      <c r="F71" s="82">
        <f>SUM(F67:F70)</f>
        <v>1408855.51</v>
      </c>
      <c r="G71" s="83">
        <f>SUM(G67:G70)</f>
        <v>2780000</v>
      </c>
      <c r="H71" s="82">
        <v>1101981.27</v>
      </c>
    </row>
    <row r="72" spans="1:8" s="67" customFormat="1" ht="18.75" x14ac:dyDescent="0.25">
      <c r="A72" s="84" t="s">
        <v>398</v>
      </c>
      <c r="B72" s="85"/>
      <c r="C72" s="122" t="s">
        <v>432</v>
      </c>
      <c r="D72" s="86"/>
      <c r="E72" s="83">
        <f>E71+E63+E57+E51+E43+E32</f>
        <v>1753000</v>
      </c>
      <c r="F72" s="83">
        <f>F71+F63+F57+F51+F43+F32</f>
        <v>1451151.83</v>
      </c>
      <c r="G72" s="83">
        <f>SUM(G32+G43+G51+G57+G63+G71)</f>
        <v>3472500</v>
      </c>
      <c r="H72" s="83">
        <f>SUM(H32+H43+H51+H57+H63+H71)</f>
        <v>4094055.6</v>
      </c>
    </row>
    <row r="73" spans="1:8" ht="18.75" x14ac:dyDescent="0.25">
      <c r="A73" s="78"/>
      <c r="B73" s="61"/>
      <c r="C73" s="100"/>
      <c r="D73" s="79"/>
      <c r="E73" s="82"/>
      <c r="F73" s="82"/>
      <c r="G73" s="83"/>
      <c r="H73" s="82"/>
    </row>
    <row r="74" spans="1:8" ht="18.75" x14ac:dyDescent="0.25">
      <c r="A74" s="74">
        <v>4000</v>
      </c>
      <c r="B74" s="61" t="s">
        <v>653</v>
      </c>
      <c r="C74" s="100" t="s">
        <v>655</v>
      </c>
      <c r="D74" s="79"/>
      <c r="E74" s="76"/>
      <c r="F74" s="76"/>
      <c r="G74" s="77"/>
      <c r="H74" s="76"/>
    </row>
    <row r="75" spans="1:8" ht="18.75" x14ac:dyDescent="0.25">
      <c r="A75" s="78">
        <v>4200</v>
      </c>
      <c r="B75" s="61" t="s">
        <v>656</v>
      </c>
      <c r="C75" s="100" t="s">
        <v>654</v>
      </c>
      <c r="D75" s="79"/>
      <c r="E75" s="76"/>
      <c r="F75" s="76"/>
      <c r="G75" s="77"/>
      <c r="H75" s="76"/>
    </row>
    <row r="76" spans="1:8" ht="18.75" x14ac:dyDescent="0.25">
      <c r="A76" s="78">
        <v>4210</v>
      </c>
      <c r="B76" s="61" t="s">
        <v>657</v>
      </c>
      <c r="C76" s="100" t="s">
        <v>658</v>
      </c>
      <c r="D76" s="79"/>
      <c r="E76" s="76"/>
      <c r="F76" s="76"/>
      <c r="G76" s="77"/>
      <c r="H76" s="76"/>
    </row>
    <row r="77" spans="1:8" ht="18.75" x14ac:dyDescent="0.25">
      <c r="A77" s="78">
        <v>4216</v>
      </c>
      <c r="B77" s="61" t="s">
        <v>572</v>
      </c>
      <c r="C77" s="87" t="s">
        <v>433</v>
      </c>
      <c r="D77" s="81"/>
      <c r="E77" s="76">
        <v>200</v>
      </c>
      <c r="F77" s="76"/>
      <c r="G77" s="77">
        <v>150</v>
      </c>
      <c r="H77" s="76">
        <v>0</v>
      </c>
    </row>
    <row r="78" spans="1:8" ht="18.75" x14ac:dyDescent="0.25">
      <c r="A78" s="78"/>
      <c r="B78" s="61" t="s">
        <v>659</v>
      </c>
      <c r="C78" s="100" t="s">
        <v>660</v>
      </c>
      <c r="D78" s="81"/>
      <c r="E78" s="76"/>
      <c r="F78" s="76"/>
      <c r="G78" s="77"/>
      <c r="H78" s="76"/>
    </row>
    <row r="79" spans="1:8" ht="18.75" x14ac:dyDescent="0.25">
      <c r="A79" s="78"/>
      <c r="B79" s="62" t="s">
        <v>573</v>
      </c>
      <c r="C79" s="87" t="s">
        <v>435</v>
      </c>
      <c r="D79" s="81"/>
      <c r="E79" s="76">
        <v>100000</v>
      </c>
      <c r="F79" s="77"/>
      <c r="G79" s="77"/>
      <c r="H79" s="76"/>
    </row>
    <row r="80" spans="1:8" s="27" customFormat="1" ht="18.75" x14ac:dyDescent="0.25">
      <c r="A80" s="88" t="s">
        <v>434</v>
      </c>
      <c r="B80" s="89"/>
      <c r="C80" s="113" t="s">
        <v>435</v>
      </c>
      <c r="D80" s="91"/>
      <c r="E80" s="76"/>
      <c r="F80" s="77">
        <v>34264.050000000003</v>
      </c>
      <c r="G80" s="93">
        <v>70000</v>
      </c>
      <c r="H80" s="92">
        <v>47803</v>
      </c>
    </row>
    <row r="81" spans="1:8" s="27" customFormat="1" ht="18.75" x14ac:dyDescent="0.25">
      <c r="A81" s="88" t="s">
        <v>436</v>
      </c>
      <c r="B81" s="89"/>
      <c r="C81" s="113" t="s">
        <v>437</v>
      </c>
      <c r="D81" s="91"/>
      <c r="E81" s="76"/>
      <c r="F81" s="77"/>
      <c r="G81" s="93">
        <v>150000</v>
      </c>
      <c r="H81" s="92">
        <v>50</v>
      </c>
    </row>
    <row r="82" spans="1:8" s="27" customFormat="1" ht="18.75" x14ac:dyDescent="0.25">
      <c r="A82" s="88" t="s">
        <v>438</v>
      </c>
      <c r="B82" s="89"/>
      <c r="C82" s="113" t="s">
        <v>439</v>
      </c>
      <c r="D82" s="91"/>
      <c r="E82" s="76"/>
      <c r="F82" s="77">
        <v>3840.53</v>
      </c>
      <c r="G82" s="93">
        <v>500000</v>
      </c>
      <c r="H82" s="92">
        <v>0</v>
      </c>
    </row>
    <row r="83" spans="1:8" ht="18.75" x14ac:dyDescent="0.25">
      <c r="A83" s="78">
        <v>4229</v>
      </c>
      <c r="B83" s="61" t="s">
        <v>574</v>
      </c>
      <c r="C83" s="87" t="s">
        <v>661</v>
      </c>
      <c r="D83" s="81"/>
      <c r="E83" s="77">
        <v>30000</v>
      </c>
      <c r="F83" s="77"/>
      <c r="G83" s="77">
        <v>5000</v>
      </c>
      <c r="H83" s="76">
        <v>4845.9399999999996</v>
      </c>
    </row>
    <row r="84" spans="1:8" s="31" customFormat="1" ht="18.75" x14ac:dyDescent="0.25">
      <c r="A84" s="74"/>
      <c r="B84" s="61"/>
      <c r="C84" s="100" t="s">
        <v>440</v>
      </c>
      <c r="D84" s="79"/>
      <c r="E84" s="82">
        <f>SUM(E74:E83)</f>
        <v>130200</v>
      </c>
      <c r="F84" s="222">
        <f>SUM(F75:F83)</f>
        <v>38104.58</v>
      </c>
      <c r="G84" s="83">
        <f>SUM(G74:G83)</f>
        <v>725150</v>
      </c>
      <c r="H84" s="82">
        <f>SUM($H$77:$H$83)</f>
        <v>52698.94</v>
      </c>
    </row>
    <row r="85" spans="1:8" s="67" customFormat="1" ht="18.75" x14ac:dyDescent="0.25">
      <c r="A85" s="84" t="s">
        <v>398</v>
      </c>
      <c r="B85" s="85"/>
      <c r="C85" s="122" t="s">
        <v>441</v>
      </c>
      <c r="D85" s="86"/>
      <c r="E85" s="83">
        <f>E84</f>
        <v>130200</v>
      </c>
      <c r="F85" s="222">
        <f>F84</f>
        <v>38104.58</v>
      </c>
      <c r="G85" s="83">
        <f>SUM(G$77:G$83)</f>
        <v>725150</v>
      </c>
      <c r="H85" s="83">
        <f>SUM(H$77:H$83)</f>
        <v>52698.94</v>
      </c>
    </row>
    <row r="86" spans="1:8" ht="18.75" x14ac:dyDescent="0.25">
      <c r="A86" s="78"/>
      <c r="B86" s="61"/>
      <c r="C86" s="100"/>
      <c r="D86" s="79"/>
      <c r="E86" s="82"/>
      <c r="F86" s="82"/>
      <c r="G86" s="83"/>
      <c r="H86" s="82"/>
    </row>
    <row r="87" spans="1:8" ht="18.75" x14ac:dyDescent="0.25">
      <c r="A87" s="74">
        <v>5000</v>
      </c>
      <c r="B87" s="61" t="s">
        <v>662</v>
      </c>
      <c r="C87" s="100" t="s">
        <v>442</v>
      </c>
      <c r="D87" s="79"/>
      <c r="E87" s="76"/>
      <c r="F87" s="76"/>
      <c r="G87" s="77"/>
      <c r="H87" s="76"/>
    </row>
    <row r="88" spans="1:8" ht="18.75" x14ac:dyDescent="0.25">
      <c r="A88" s="78">
        <v>5100</v>
      </c>
      <c r="B88" s="61" t="s">
        <v>663</v>
      </c>
      <c r="C88" s="100" t="s">
        <v>664</v>
      </c>
      <c r="D88" s="79"/>
      <c r="E88" s="76"/>
      <c r="F88" s="76"/>
      <c r="G88" s="77"/>
      <c r="H88" s="76"/>
    </row>
    <row r="89" spans="1:8" ht="18.75" x14ac:dyDescent="0.25">
      <c r="A89" s="78">
        <v>5110</v>
      </c>
      <c r="B89" s="61" t="s">
        <v>665</v>
      </c>
      <c r="C89" s="100" t="s">
        <v>666</v>
      </c>
      <c r="D89" s="79"/>
      <c r="E89" s="76"/>
      <c r="F89" s="76"/>
      <c r="G89" s="77"/>
      <c r="H89" s="76"/>
    </row>
    <row r="90" spans="1:8" ht="18.75" x14ac:dyDescent="0.25">
      <c r="A90" s="78">
        <v>5111</v>
      </c>
      <c r="B90" s="61" t="s">
        <v>575</v>
      </c>
      <c r="C90" s="87" t="s">
        <v>443</v>
      </c>
      <c r="D90" s="80"/>
      <c r="E90" s="76"/>
      <c r="F90" s="76"/>
      <c r="G90" s="77">
        <v>2000</v>
      </c>
      <c r="H90" s="76">
        <v>1232</v>
      </c>
    </row>
    <row r="91" spans="1:8" ht="18.75" x14ac:dyDescent="0.25">
      <c r="A91" s="78">
        <v>5112</v>
      </c>
      <c r="B91" s="61" t="s">
        <v>576</v>
      </c>
      <c r="C91" s="87" t="s">
        <v>667</v>
      </c>
      <c r="D91" s="81"/>
      <c r="E91" s="76"/>
      <c r="F91" s="76"/>
      <c r="G91" s="77">
        <v>2000</v>
      </c>
      <c r="H91" s="76">
        <v>589.32000000000005</v>
      </c>
    </row>
    <row r="92" spans="1:8" ht="18.75" x14ac:dyDescent="0.25">
      <c r="A92" s="78">
        <v>5113</v>
      </c>
      <c r="B92" s="61" t="s">
        <v>577</v>
      </c>
      <c r="C92" s="87" t="s">
        <v>668</v>
      </c>
      <c r="D92" s="81"/>
      <c r="E92" s="76"/>
      <c r="F92" s="76"/>
      <c r="G92" s="77">
        <v>5000</v>
      </c>
      <c r="H92" s="76">
        <v>3613.34</v>
      </c>
    </row>
    <row r="93" spans="1:8" ht="18.75" x14ac:dyDescent="0.25">
      <c r="A93" s="78">
        <v>5119</v>
      </c>
      <c r="B93" s="61" t="s">
        <v>669</v>
      </c>
      <c r="C93" s="87" t="s">
        <v>444</v>
      </c>
      <c r="D93" s="81"/>
      <c r="E93" s="77">
        <v>10000</v>
      </c>
      <c r="F93" s="76"/>
      <c r="G93" s="77">
        <v>500</v>
      </c>
      <c r="H93" s="76">
        <v>0</v>
      </c>
    </row>
    <row r="94" spans="1:8" s="31" customFormat="1" ht="18.75" x14ac:dyDescent="0.25">
      <c r="A94" s="74"/>
      <c r="B94" s="61"/>
      <c r="C94" s="100" t="s">
        <v>445</v>
      </c>
      <c r="D94" s="79"/>
      <c r="E94" s="82">
        <f>SUM(E88:E93)</f>
        <v>10000</v>
      </c>
      <c r="F94" s="82">
        <f>SUM(F88:F93)</f>
        <v>0</v>
      </c>
      <c r="G94" s="83">
        <f>SUM(G90:G93)</f>
        <v>9500</v>
      </c>
      <c r="H94" s="82">
        <f>SUM(H90:H93)</f>
        <v>5434.66</v>
      </c>
    </row>
    <row r="95" spans="1:8" ht="18.75" x14ac:dyDescent="0.25">
      <c r="A95" s="78"/>
      <c r="B95" s="61"/>
      <c r="C95" s="100"/>
      <c r="D95" s="79"/>
      <c r="E95" s="82"/>
      <c r="F95" s="82"/>
      <c r="G95" s="83"/>
      <c r="H95" s="82"/>
    </row>
    <row r="96" spans="1:8" ht="18.75" x14ac:dyDescent="0.25">
      <c r="A96" s="78">
        <v>5200</v>
      </c>
      <c r="B96" s="61" t="s">
        <v>670</v>
      </c>
      <c r="C96" s="100" t="s">
        <v>671</v>
      </c>
      <c r="D96" s="79"/>
      <c r="E96" s="76"/>
      <c r="F96" s="76"/>
      <c r="G96" s="77"/>
      <c r="H96" s="76"/>
    </row>
    <row r="97" spans="1:8" ht="18.75" x14ac:dyDescent="0.25">
      <c r="A97" s="78">
        <v>5210</v>
      </c>
      <c r="B97" s="61" t="s">
        <v>673</v>
      </c>
      <c r="C97" s="100" t="s">
        <v>672</v>
      </c>
      <c r="D97" s="79"/>
      <c r="E97" s="76"/>
      <c r="F97" s="76"/>
      <c r="G97" s="77"/>
      <c r="H97" s="76"/>
    </row>
    <row r="98" spans="1:8" ht="18.75" x14ac:dyDescent="0.25">
      <c r="A98" s="78">
        <v>5211</v>
      </c>
      <c r="B98" s="61" t="s">
        <v>587</v>
      </c>
      <c r="C98" s="87" t="s">
        <v>446</v>
      </c>
      <c r="D98" s="81"/>
      <c r="E98" s="76">
        <v>1500</v>
      </c>
      <c r="F98" s="76">
        <v>128071.13</v>
      </c>
      <c r="G98" s="77">
        <v>150000</v>
      </c>
      <c r="H98" s="76">
        <v>64317.02</v>
      </c>
    </row>
    <row r="99" spans="1:8" ht="37.5" x14ac:dyDescent="0.25">
      <c r="A99" s="74" t="s">
        <v>447</v>
      </c>
      <c r="B99" s="61" t="s">
        <v>447</v>
      </c>
      <c r="C99" s="100" t="s">
        <v>674</v>
      </c>
      <c r="D99" s="101"/>
      <c r="E99" s="76"/>
      <c r="F99" s="76"/>
      <c r="G99" s="77"/>
      <c r="H99" s="76"/>
    </row>
    <row r="100" spans="1:8" ht="18.75" x14ac:dyDescent="0.25">
      <c r="A100" s="78" t="s">
        <v>448</v>
      </c>
      <c r="B100" s="61" t="s">
        <v>448</v>
      </c>
      <c r="C100" s="87" t="s">
        <v>449</v>
      </c>
      <c r="D100" s="105"/>
      <c r="E100" s="76">
        <v>500</v>
      </c>
      <c r="F100" s="76"/>
      <c r="G100" s="77">
        <v>0</v>
      </c>
      <c r="H100" s="76">
        <v>0</v>
      </c>
    </row>
    <row r="101" spans="1:8" ht="37.5" x14ac:dyDescent="0.25">
      <c r="A101" s="78" t="s">
        <v>450</v>
      </c>
      <c r="B101" s="61" t="s">
        <v>450</v>
      </c>
      <c r="C101" s="87" t="s">
        <v>675</v>
      </c>
      <c r="D101" s="105"/>
      <c r="E101" s="76"/>
      <c r="F101" s="76"/>
      <c r="G101" s="77">
        <v>0</v>
      </c>
      <c r="H101" s="76">
        <v>0</v>
      </c>
    </row>
    <row r="102" spans="1:8" ht="18.75" x14ac:dyDescent="0.25">
      <c r="A102" s="74">
        <v>5240</v>
      </c>
      <c r="B102" s="61" t="s">
        <v>676</v>
      </c>
      <c r="C102" s="100" t="s">
        <v>677</v>
      </c>
      <c r="D102" s="79"/>
      <c r="E102" s="76"/>
      <c r="F102" s="76"/>
      <c r="G102" s="77"/>
      <c r="H102" s="76"/>
    </row>
    <row r="103" spans="1:8" ht="18.75" x14ac:dyDescent="0.25">
      <c r="A103" s="78">
        <v>5241</v>
      </c>
      <c r="B103" s="61" t="s">
        <v>588</v>
      </c>
      <c r="C103" s="87" t="s">
        <v>451</v>
      </c>
      <c r="D103" s="81"/>
      <c r="E103" s="76">
        <v>280000</v>
      </c>
      <c r="F103" s="76">
        <v>383430.09</v>
      </c>
      <c r="G103" s="77">
        <v>310000</v>
      </c>
      <c r="H103" s="76">
        <v>247347.23</v>
      </c>
    </row>
    <row r="104" spans="1:8" ht="18.75" x14ac:dyDescent="0.25">
      <c r="A104" s="78"/>
      <c r="B104" s="223" t="s">
        <v>823</v>
      </c>
      <c r="C104" s="87" t="s">
        <v>678</v>
      </c>
      <c r="D104" s="81"/>
      <c r="E104" s="106">
        <v>540000</v>
      </c>
      <c r="F104" s="76"/>
      <c r="G104" s="77"/>
      <c r="H104" s="76"/>
    </row>
    <row r="105" spans="1:8" s="27" customFormat="1" ht="18.75" x14ac:dyDescent="0.25">
      <c r="A105" s="88" t="s">
        <v>452</v>
      </c>
      <c r="B105" s="89"/>
      <c r="C105" s="113" t="s">
        <v>453</v>
      </c>
      <c r="D105" s="91"/>
      <c r="E105" s="76"/>
      <c r="F105" s="229">
        <v>238464.07</v>
      </c>
      <c r="G105" s="93">
        <v>180000</v>
      </c>
      <c r="H105" s="92">
        <v>101969.2</v>
      </c>
    </row>
    <row r="106" spans="1:8" s="27" customFormat="1" ht="18.75" x14ac:dyDescent="0.25">
      <c r="A106" s="88" t="s">
        <v>454</v>
      </c>
      <c r="B106" s="89"/>
      <c r="C106" s="113" t="s">
        <v>455</v>
      </c>
      <c r="D106" s="91"/>
      <c r="E106" s="76"/>
      <c r="F106" s="229"/>
      <c r="G106" s="93">
        <v>500</v>
      </c>
      <c r="H106" s="92">
        <v>0</v>
      </c>
    </row>
    <row r="107" spans="1:8" ht="18.75" x14ac:dyDescent="0.25">
      <c r="A107" s="78"/>
      <c r="B107" s="62" t="s">
        <v>589</v>
      </c>
      <c r="C107" s="87" t="s">
        <v>679</v>
      </c>
      <c r="D107" s="81"/>
      <c r="E107" s="106">
        <v>15000</v>
      </c>
      <c r="F107" s="76"/>
      <c r="G107" s="77"/>
      <c r="H107" s="76"/>
    </row>
    <row r="108" spans="1:8" s="27" customFormat="1" ht="18.75" x14ac:dyDescent="0.25">
      <c r="A108" s="88" t="s">
        <v>456</v>
      </c>
      <c r="B108" s="107"/>
      <c r="C108" s="113" t="s">
        <v>457</v>
      </c>
      <c r="D108" s="91"/>
      <c r="E108" s="76"/>
      <c r="F108" s="229">
        <v>31557.45</v>
      </c>
      <c r="G108" s="93">
        <v>45000</v>
      </c>
      <c r="H108" s="92">
        <v>36420.21</v>
      </c>
    </row>
    <row r="109" spans="1:8" s="27" customFormat="1" ht="18.75" x14ac:dyDescent="0.25">
      <c r="A109" s="88" t="s">
        <v>458</v>
      </c>
      <c r="B109" s="107"/>
      <c r="C109" s="113" t="s">
        <v>459</v>
      </c>
      <c r="D109" s="91"/>
      <c r="E109" s="76"/>
      <c r="F109" s="229"/>
      <c r="G109" s="93">
        <v>1000</v>
      </c>
      <c r="H109" s="92">
        <v>0</v>
      </c>
    </row>
    <row r="110" spans="1:8" s="27" customFormat="1" ht="18.75" x14ac:dyDescent="0.25">
      <c r="A110" s="88" t="s">
        <v>460</v>
      </c>
      <c r="B110" s="107"/>
      <c r="C110" s="113" t="s">
        <v>461</v>
      </c>
      <c r="D110" s="91"/>
      <c r="E110" s="76"/>
      <c r="F110" s="229"/>
      <c r="G110" s="93">
        <v>300</v>
      </c>
      <c r="H110" s="92">
        <v>0</v>
      </c>
    </row>
    <row r="111" spans="1:8" s="27" customFormat="1" ht="18.75" x14ac:dyDescent="0.25">
      <c r="A111" s="88"/>
      <c r="B111" s="61" t="s">
        <v>680</v>
      </c>
      <c r="C111" s="100" t="s">
        <v>681</v>
      </c>
      <c r="D111" s="91"/>
      <c r="E111" s="76"/>
      <c r="F111" s="92"/>
      <c r="G111" s="93"/>
      <c r="H111" s="92"/>
    </row>
    <row r="112" spans="1:8" ht="18.75" x14ac:dyDescent="0.25">
      <c r="A112" s="78" t="s">
        <v>462</v>
      </c>
      <c r="B112" s="61" t="s">
        <v>462</v>
      </c>
      <c r="C112" s="87" t="s">
        <v>463</v>
      </c>
      <c r="D112" s="81"/>
      <c r="E112" s="76">
        <v>50000</v>
      </c>
      <c r="F112" s="76">
        <v>30554.400000000001</v>
      </c>
      <c r="G112" s="77">
        <v>50000</v>
      </c>
      <c r="H112" s="76">
        <v>33200.42</v>
      </c>
    </row>
    <row r="113" spans="1:8" ht="18.75" x14ac:dyDescent="0.25">
      <c r="A113" s="78"/>
      <c r="B113" s="61" t="s">
        <v>820</v>
      </c>
      <c r="C113" s="87" t="s">
        <v>681</v>
      </c>
      <c r="D113" s="81"/>
      <c r="E113" s="76">
        <v>60000</v>
      </c>
      <c r="F113" s="76"/>
      <c r="G113" s="77"/>
      <c r="H113" s="76"/>
    </row>
    <row r="114" spans="1:8" ht="18.75" x14ac:dyDescent="0.25">
      <c r="A114" s="78"/>
      <c r="B114" s="61" t="s">
        <v>682</v>
      </c>
      <c r="C114" s="100" t="s">
        <v>683</v>
      </c>
      <c r="D114" s="81"/>
      <c r="E114" s="76"/>
      <c r="F114" s="76"/>
      <c r="G114" s="77"/>
      <c r="H114" s="76"/>
    </row>
    <row r="115" spans="1:8" s="68" customFormat="1" ht="37.5" x14ac:dyDescent="0.25">
      <c r="A115" s="108"/>
      <c r="B115" s="61" t="s">
        <v>819</v>
      </c>
      <c r="C115" s="87" t="s">
        <v>818</v>
      </c>
      <c r="D115" s="81"/>
      <c r="E115" s="76">
        <v>500</v>
      </c>
      <c r="F115" s="109"/>
      <c r="G115" s="110"/>
      <c r="H115" s="109"/>
    </row>
    <row r="116" spans="1:8" ht="18.75" x14ac:dyDescent="0.25">
      <c r="A116" s="78" t="s">
        <v>464</v>
      </c>
      <c r="B116" s="61" t="s">
        <v>464</v>
      </c>
      <c r="C116" s="87" t="s">
        <v>465</v>
      </c>
      <c r="D116" s="81"/>
      <c r="E116" s="76"/>
      <c r="F116" s="76"/>
      <c r="G116" s="77">
        <v>2000</v>
      </c>
      <c r="H116" s="76">
        <v>0</v>
      </c>
    </row>
    <row r="117" spans="1:8" ht="56.25" x14ac:dyDescent="0.25">
      <c r="A117" s="74">
        <v>5290</v>
      </c>
      <c r="B117" s="61" t="s">
        <v>684</v>
      </c>
      <c r="C117" s="100" t="s">
        <v>685</v>
      </c>
      <c r="D117" s="79"/>
      <c r="E117" s="76"/>
      <c r="F117" s="76"/>
      <c r="G117" s="77"/>
      <c r="H117" s="76"/>
    </row>
    <row r="118" spans="1:8" ht="18.75" x14ac:dyDescent="0.25">
      <c r="A118" s="74"/>
      <c r="B118" s="62" t="s">
        <v>585</v>
      </c>
      <c r="C118" s="87" t="s">
        <v>686</v>
      </c>
      <c r="D118" s="79"/>
      <c r="E118" s="106">
        <v>2330000</v>
      </c>
      <c r="F118" s="76"/>
      <c r="G118" s="77"/>
      <c r="H118" s="76"/>
    </row>
    <row r="119" spans="1:8" s="27" customFormat="1" ht="18.75" x14ac:dyDescent="0.25">
      <c r="A119" s="88" t="s">
        <v>466</v>
      </c>
      <c r="B119" s="94"/>
      <c r="C119" s="113" t="s">
        <v>467</v>
      </c>
      <c r="D119" s="91"/>
      <c r="E119" s="94"/>
      <c r="F119" s="92">
        <v>280899.88</v>
      </c>
      <c r="G119" s="93">
        <v>270000</v>
      </c>
      <c r="H119" s="92">
        <v>247009.53</v>
      </c>
    </row>
    <row r="120" spans="1:8" s="27" customFormat="1" ht="18.75" x14ac:dyDescent="0.25">
      <c r="A120" s="88" t="s">
        <v>468</v>
      </c>
      <c r="B120" s="94"/>
      <c r="C120" s="113" t="s">
        <v>469</v>
      </c>
      <c r="D120" s="91"/>
      <c r="E120" s="94"/>
      <c r="F120" s="92">
        <v>106354.27</v>
      </c>
      <c r="G120" s="93">
        <v>250000</v>
      </c>
      <c r="H120" s="92">
        <v>68806.11</v>
      </c>
    </row>
    <row r="121" spans="1:8" s="27" customFormat="1" ht="18.75" x14ac:dyDescent="0.25">
      <c r="A121" s="88" t="s">
        <v>470</v>
      </c>
      <c r="B121" s="94"/>
      <c r="C121" s="113" t="s">
        <v>471</v>
      </c>
      <c r="D121" s="91"/>
      <c r="E121" s="94"/>
      <c r="F121" s="92"/>
      <c r="G121" s="93">
        <v>200</v>
      </c>
      <c r="H121" s="92">
        <v>0</v>
      </c>
    </row>
    <row r="122" spans="1:8" s="27" customFormat="1" ht="18.75" x14ac:dyDescent="0.25">
      <c r="A122" s="88" t="s">
        <v>472</v>
      </c>
      <c r="B122" s="94"/>
      <c r="C122" s="113" t="s">
        <v>473</v>
      </c>
      <c r="D122" s="91"/>
      <c r="E122" s="94"/>
      <c r="F122" s="92"/>
      <c r="G122" s="93">
        <v>200</v>
      </c>
      <c r="H122" s="92">
        <v>0</v>
      </c>
    </row>
    <row r="123" spans="1:8" s="27" customFormat="1" ht="18.75" x14ac:dyDescent="0.25">
      <c r="A123" s="88" t="s">
        <v>474</v>
      </c>
      <c r="B123" s="94"/>
      <c r="C123" s="113" t="s">
        <v>475</v>
      </c>
      <c r="D123" s="91"/>
      <c r="E123" s="94"/>
      <c r="F123" s="92">
        <v>44977.26</v>
      </c>
      <c r="G123" s="93">
        <v>150000</v>
      </c>
      <c r="H123" s="92">
        <v>33219</v>
      </c>
    </row>
    <row r="124" spans="1:8" s="27" customFormat="1" ht="18.75" x14ac:dyDescent="0.25">
      <c r="A124" s="88" t="s">
        <v>476</v>
      </c>
      <c r="B124" s="94"/>
      <c r="C124" s="113" t="s">
        <v>477</v>
      </c>
      <c r="D124" s="91"/>
      <c r="E124" s="94"/>
      <c r="F124" s="92">
        <v>25532.95</v>
      </c>
      <c r="G124" s="93">
        <v>50000</v>
      </c>
      <c r="H124" s="92">
        <v>26097.279999999999</v>
      </c>
    </row>
    <row r="125" spans="1:8" s="27" customFormat="1" ht="18.75" x14ac:dyDescent="0.25">
      <c r="A125" s="88" t="s">
        <v>478</v>
      </c>
      <c r="B125" s="94"/>
      <c r="C125" s="113" t="s">
        <v>479</v>
      </c>
      <c r="D125" s="91"/>
      <c r="E125" s="94"/>
      <c r="F125" s="92"/>
      <c r="G125" s="93">
        <v>500</v>
      </c>
      <c r="H125" s="92">
        <v>0</v>
      </c>
    </row>
    <row r="126" spans="1:8" s="27" customFormat="1" ht="18.75" x14ac:dyDescent="0.25">
      <c r="A126" s="88" t="s">
        <v>480</v>
      </c>
      <c r="B126" s="94"/>
      <c r="C126" s="113" t="s">
        <v>481</v>
      </c>
      <c r="D126" s="91"/>
      <c r="E126" s="94"/>
      <c r="F126" s="93">
        <v>51821.23</v>
      </c>
      <c r="G126" s="93">
        <v>200000</v>
      </c>
      <c r="H126" s="92">
        <v>129497.44</v>
      </c>
    </row>
    <row r="127" spans="1:8" s="27" customFormat="1" ht="18.75" x14ac:dyDescent="0.25">
      <c r="A127" s="88" t="s">
        <v>482</v>
      </c>
      <c r="B127" s="94"/>
      <c r="C127" s="113" t="s">
        <v>483</v>
      </c>
      <c r="D127" s="90"/>
      <c r="E127" s="94"/>
      <c r="F127" s="93"/>
      <c r="G127" s="93">
        <v>500</v>
      </c>
      <c r="H127" s="92">
        <v>0</v>
      </c>
    </row>
    <row r="128" spans="1:8" s="27" customFormat="1" ht="18.75" x14ac:dyDescent="0.25">
      <c r="A128" s="88" t="s">
        <v>484</v>
      </c>
      <c r="B128" s="94"/>
      <c r="C128" s="113" t="s">
        <v>485</v>
      </c>
      <c r="D128" s="90"/>
      <c r="E128" s="94"/>
      <c r="F128" s="93"/>
      <c r="G128" s="93">
        <v>3500</v>
      </c>
      <c r="H128" s="92">
        <v>934.06</v>
      </c>
    </row>
    <row r="129" spans="1:8" s="27" customFormat="1" ht="19.5" customHeight="1" x14ac:dyDescent="0.25">
      <c r="A129" s="88"/>
      <c r="B129" s="61">
        <v>5292</v>
      </c>
      <c r="C129" s="87" t="s">
        <v>687</v>
      </c>
      <c r="D129" s="90"/>
      <c r="E129" s="111">
        <v>5000</v>
      </c>
      <c r="F129" s="93"/>
      <c r="G129" s="93"/>
      <c r="H129" s="92"/>
    </row>
    <row r="130" spans="1:8" s="27" customFormat="1" ht="18.75" x14ac:dyDescent="0.25">
      <c r="A130" s="88" t="s">
        <v>486</v>
      </c>
      <c r="B130" s="94"/>
      <c r="C130" s="113" t="s">
        <v>487</v>
      </c>
      <c r="D130" s="90"/>
      <c r="E130" s="92"/>
      <c r="F130" s="93"/>
      <c r="G130" s="93">
        <v>5000</v>
      </c>
      <c r="H130" s="92">
        <v>0</v>
      </c>
    </row>
    <row r="131" spans="1:8" s="27" customFormat="1" ht="18.75" x14ac:dyDescent="0.25">
      <c r="A131" s="88" t="s">
        <v>488</v>
      </c>
      <c r="B131" s="94"/>
      <c r="C131" s="113" t="s">
        <v>688</v>
      </c>
      <c r="D131" s="90"/>
      <c r="E131" s="92"/>
      <c r="F131" s="93"/>
      <c r="G131" s="93">
        <v>20000</v>
      </c>
      <c r="H131" s="92">
        <v>0</v>
      </c>
    </row>
    <row r="132" spans="1:8" ht="18.75" x14ac:dyDescent="0.25">
      <c r="A132" s="78" t="s">
        <v>489</v>
      </c>
      <c r="B132" s="61" t="s">
        <v>590</v>
      </c>
      <c r="C132" s="87" t="s">
        <v>689</v>
      </c>
      <c r="D132" s="80"/>
      <c r="E132" s="112">
        <v>82500</v>
      </c>
      <c r="F132" s="77">
        <v>90887.38</v>
      </c>
      <c r="G132" s="77">
        <v>150000</v>
      </c>
      <c r="H132" s="76">
        <v>149985.57</v>
      </c>
    </row>
    <row r="133" spans="1:8" ht="18.75" x14ac:dyDescent="0.25">
      <c r="A133" s="78" t="s">
        <v>490</v>
      </c>
      <c r="B133" s="61" t="s">
        <v>571</v>
      </c>
      <c r="C133" s="87" t="s">
        <v>491</v>
      </c>
      <c r="D133" s="80"/>
      <c r="E133" s="76"/>
      <c r="F133" s="76">
        <v>20909.919999999998</v>
      </c>
      <c r="G133" s="77">
        <v>34500</v>
      </c>
      <c r="H133" s="76">
        <v>30182.57</v>
      </c>
    </row>
    <row r="134" spans="1:8" ht="18.75" x14ac:dyDescent="0.25">
      <c r="A134" s="78"/>
      <c r="B134" s="62" t="s">
        <v>586</v>
      </c>
      <c r="C134" s="87" t="s">
        <v>690</v>
      </c>
      <c r="D134" s="80"/>
      <c r="E134" s="76"/>
      <c r="F134" s="76"/>
      <c r="G134" s="77"/>
      <c r="H134" s="76"/>
    </row>
    <row r="135" spans="1:8" s="27" customFormat="1" ht="18.75" x14ac:dyDescent="0.25">
      <c r="A135" s="88" t="s">
        <v>492</v>
      </c>
      <c r="B135" s="94"/>
      <c r="C135" s="113" t="s">
        <v>493</v>
      </c>
      <c r="D135" s="90"/>
      <c r="E135" s="92"/>
      <c r="F135" s="92">
        <v>163207</v>
      </c>
      <c r="G135" s="93">
        <v>230000</v>
      </c>
      <c r="H135" s="92">
        <v>194787.28</v>
      </c>
    </row>
    <row r="136" spans="1:8" s="27" customFormat="1" ht="18.75" x14ac:dyDescent="0.25">
      <c r="A136" s="88" t="s">
        <v>494</v>
      </c>
      <c r="B136" s="94"/>
      <c r="C136" s="113" t="s">
        <v>495</v>
      </c>
      <c r="D136" s="90"/>
      <c r="E136" s="92"/>
      <c r="F136" s="92">
        <v>38358.699999999997</v>
      </c>
      <c r="G136" s="93">
        <v>200</v>
      </c>
      <c r="H136" s="92">
        <v>671.51</v>
      </c>
    </row>
    <row r="137" spans="1:8" ht="18.75" x14ac:dyDescent="0.25">
      <c r="A137" s="78">
        <v>5297</v>
      </c>
      <c r="B137" s="61" t="s">
        <v>571</v>
      </c>
      <c r="C137" s="87" t="s">
        <v>496</v>
      </c>
      <c r="D137" s="80"/>
      <c r="E137" s="76">
        <v>450000</v>
      </c>
      <c r="F137" s="76">
        <v>36409.81</v>
      </c>
      <c r="G137" s="77">
        <v>600000</v>
      </c>
      <c r="H137" s="76">
        <v>257469.58</v>
      </c>
    </row>
    <row r="138" spans="1:8" s="30" customFormat="1" ht="18.75" x14ac:dyDescent="0.25">
      <c r="A138" s="78"/>
      <c r="B138" s="61"/>
      <c r="C138" s="100" t="s">
        <v>497</v>
      </c>
      <c r="D138" s="79"/>
      <c r="E138" s="82">
        <f>SUM(E96:E137)</f>
        <v>3815000</v>
      </c>
      <c r="F138" s="83">
        <f>SUM(F96:F137)</f>
        <v>1671435.5399999998</v>
      </c>
      <c r="G138" s="83">
        <f>SUM(G127:G137,G102:G126,G96:G101)</f>
        <v>2703400</v>
      </c>
      <c r="H138" s="82">
        <f>SUM(H127:H137,H102:H126,H96:H98)</f>
        <v>1621914.01</v>
      </c>
    </row>
    <row r="139" spans="1:8" ht="18.75" x14ac:dyDescent="0.25">
      <c r="A139" s="78"/>
      <c r="B139" s="61"/>
      <c r="C139" s="100"/>
      <c r="D139" s="79"/>
      <c r="E139" s="222"/>
      <c r="F139" s="83"/>
      <c r="G139" s="83"/>
      <c r="H139" s="82"/>
    </row>
    <row r="140" spans="1:8" ht="18.75" x14ac:dyDescent="0.25">
      <c r="A140" s="78">
        <v>5400</v>
      </c>
      <c r="B140" s="61" t="s">
        <v>691</v>
      </c>
      <c r="C140" s="100" t="s">
        <v>693</v>
      </c>
      <c r="D140" s="75"/>
      <c r="E140" s="76"/>
      <c r="F140" s="76"/>
      <c r="G140" s="77"/>
      <c r="H140" s="76"/>
    </row>
    <row r="141" spans="1:8" ht="18.75" x14ac:dyDescent="0.25">
      <c r="A141" s="78">
        <v>5410</v>
      </c>
      <c r="B141" s="61" t="s">
        <v>692</v>
      </c>
      <c r="C141" s="100" t="s">
        <v>498</v>
      </c>
      <c r="D141" s="75"/>
      <c r="E141" s="76"/>
      <c r="F141" s="76"/>
      <c r="G141" s="77"/>
      <c r="H141" s="76"/>
    </row>
    <row r="142" spans="1:8" ht="18.75" x14ac:dyDescent="0.25">
      <c r="A142" s="78">
        <v>5411</v>
      </c>
      <c r="B142" s="61" t="s">
        <v>584</v>
      </c>
      <c r="C142" s="87" t="s">
        <v>499</v>
      </c>
      <c r="D142" s="80"/>
      <c r="E142" s="76">
        <v>300</v>
      </c>
      <c r="F142" s="76"/>
      <c r="G142" s="77">
        <v>300</v>
      </c>
      <c r="H142" s="76">
        <v>0</v>
      </c>
    </row>
    <row r="143" spans="1:8" s="31" customFormat="1" ht="18.75" x14ac:dyDescent="0.25">
      <c r="A143" s="74"/>
      <c r="B143" s="61"/>
      <c r="C143" s="100" t="s">
        <v>500</v>
      </c>
      <c r="D143" s="79"/>
      <c r="E143" s="82">
        <f>SUM(E140:E142)</f>
        <v>300</v>
      </c>
      <c r="F143" s="82"/>
      <c r="G143" s="83">
        <f>SUM(G141:G142)</f>
        <v>300</v>
      </c>
      <c r="H143" s="82">
        <f>SUM(H141:H142)</f>
        <v>0</v>
      </c>
    </row>
    <row r="144" spans="1:8" ht="18.75" x14ac:dyDescent="0.25">
      <c r="A144" s="78"/>
      <c r="B144" s="61"/>
      <c r="C144" s="100"/>
      <c r="D144" s="79"/>
      <c r="E144" s="82"/>
      <c r="F144" s="82"/>
      <c r="G144" s="83"/>
      <c r="H144" s="82"/>
    </row>
    <row r="145" spans="1:8" ht="18.75" x14ac:dyDescent="0.25">
      <c r="A145" s="78">
        <v>5500</v>
      </c>
      <c r="B145" s="61" t="s">
        <v>695</v>
      </c>
      <c r="C145" s="100" t="s">
        <v>694</v>
      </c>
      <c r="D145" s="75"/>
      <c r="E145" s="76"/>
      <c r="F145" s="76"/>
      <c r="G145" s="77"/>
      <c r="H145" s="76"/>
    </row>
    <row r="146" spans="1:8" ht="18.75" x14ac:dyDescent="0.25">
      <c r="A146" s="78">
        <v>5520</v>
      </c>
      <c r="B146" s="61" t="s">
        <v>696</v>
      </c>
      <c r="C146" s="100" t="s">
        <v>501</v>
      </c>
      <c r="D146" s="75"/>
      <c r="E146" s="76"/>
      <c r="F146" s="76"/>
      <c r="G146" s="77"/>
      <c r="H146" s="76"/>
    </row>
    <row r="147" spans="1:8" s="29" customFormat="1" ht="37.5" x14ac:dyDescent="0.25">
      <c r="A147" s="98">
        <v>5521</v>
      </c>
      <c r="B147" s="99" t="s">
        <v>578</v>
      </c>
      <c r="C147" s="87" t="s">
        <v>697</v>
      </c>
      <c r="D147" s="87"/>
      <c r="E147" s="102">
        <v>10000</v>
      </c>
      <c r="F147" s="102"/>
      <c r="G147" s="103">
        <v>20000</v>
      </c>
      <c r="H147" s="102">
        <v>9835.64</v>
      </c>
    </row>
    <row r="148" spans="1:8" s="29" customFormat="1" ht="18.75" x14ac:dyDescent="0.25">
      <c r="A148" s="98"/>
      <c r="B148" s="99" t="s">
        <v>579</v>
      </c>
      <c r="C148" s="87" t="s">
        <v>503</v>
      </c>
      <c r="D148" s="87"/>
      <c r="E148" s="102">
        <v>1000</v>
      </c>
      <c r="F148" s="102"/>
      <c r="G148" s="103"/>
      <c r="H148" s="102"/>
    </row>
    <row r="149" spans="1:8" s="27" customFormat="1" ht="18.75" x14ac:dyDescent="0.25">
      <c r="A149" s="88" t="s">
        <v>502</v>
      </c>
      <c r="B149" s="95"/>
      <c r="C149" s="113" t="s">
        <v>503</v>
      </c>
      <c r="D149" s="90"/>
      <c r="E149" s="92"/>
      <c r="F149" s="92"/>
      <c r="G149" s="93">
        <v>20000</v>
      </c>
      <c r="H149" s="92">
        <v>19714.68</v>
      </c>
    </row>
    <row r="150" spans="1:8" s="27" customFormat="1" ht="18.75" x14ac:dyDescent="0.25">
      <c r="A150" s="88" t="s">
        <v>504</v>
      </c>
      <c r="B150" s="95"/>
      <c r="C150" s="113" t="s">
        <v>505</v>
      </c>
      <c r="D150" s="90"/>
      <c r="E150" s="92"/>
      <c r="F150" s="92"/>
      <c r="G150" s="93">
        <v>900</v>
      </c>
      <c r="H150" s="92">
        <v>7130</v>
      </c>
    </row>
    <row r="151" spans="1:8" s="31" customFormat="1" ht="18.75" x14ac:dyDescent="0.25">
      <c r="A151" s="74"/>
      <c r="B151" s="61"/>
      <c r="C151" s="100" t="s">
        <v>506</v>
      </c>
      <c r="D151" s="79"/>
      <c r="E151" s="82">
        <f>SUM(E146:E150)</f>
        <v>11000</v>
      </c>
      <c r="F151" s="83">
        <f>SUM(F147:F150)</f>
        <v>0</v>
      </c>
      <c r="G151" s="83">
        <f>SUM(G149:G150,G145:G147)</f>
        <v>40900</v>
      </c>
      <c r="H151" s="82">
        <f>SUM(H149:H150,H145:H147)</f>
        <v>36680.32</v>
      </c>
    </row>
    <row r="152" spans="1:8" ht="18.75" x14ac:dyDescent="0.25">
      <c r="A152" s="78"/>
      <c r="B152" s="61"/>
      <c r="C152" s="100"/>
      <c r="D152" s="79"/>
      <c r="E152" s="82"/>
      <c r="F152" s="83"/>
      <c r="G152" s="83"/>
      <c r="H152" s="82"/>
    </row>
    <row r="153" spans="1:8" ht="18.75" x14ac:dyDescent="0.25">
      <c r="A153" s="78">
        <v>5600</v>
      </c>
      <c r="B153" s="61" t="s">
        <v>698</v>
      </c>
      <c r="C153" s="100" t="s">
        <v>699</v>
      </c>
      <c r="D153" s="75"/>
      <c r="E153" s="76"/>
      <c r="F153" s="76"/>
      <c r="G153" s="77"/>
      <c r="H153" s="76"/>
    </row>
    <row r="154" spans="1:8" ht="18.75" x14ac:dyDescent="0.25">
      <c r="A154" s="78">
        <v>5680</v>
      </c>
      <c r="B154" s="61" t="s">
        <v>700</v>
      </c>
      <c r="C154" s="100" t="s">
        <v>507</v>
      </c>
      <c r="D154" s="75"/>
      <c r="E154" s="76"/>
      <c r="F154" s="76"/>
      <c r="G154" s="77"/>
      <c r="H154" s="76"/>
    </row>
    <row r="155" spans="1:8" ht="18.75" x14ac:dyDescent="0.25">
      <c r="A155" s="78"/>
      <c r="B155" s="62" t="s">
        <v>580</v>
      </c>
      <c r="C155" s="87" t="s">
        <v>509</v>
      </c>
      <c r="D155" s="75"/>
      <c r="E155" s="77">
        <v>1480000</v>
      </c>
      <c r="F155" s="76"/>
      <c r="G155" s="77"/>
      <c r="H155" s="76"/>
    </row>
    <row r="156" spans="1:8" s="27" customFormat="1" ht="18.75" x14ac:dyDescent="0.25">
      <c r="A156" s="88" t="s">
        <v>508</v>
      </c>
      <c r="B156" s="95"/>
      <c r="C156" s="113" t="s">
        <v>509</v>
      </c>
      <c r="D156" s="91"/>
      <c r="E156" s="94"/>
      <c r="F156" s="92">
        <v>1432479.38</v>
      </c>
      <c r="G156" s="93">
        <v>3190000</v>
      </c>
      <c r="H156" s="92">
        <v>3068786.1</v>
      </c>
    </row>
    <row r="157" spans="1:8" s="27" customFormat="1" ht="18.75" x14ac:dyDescent="0.25">
      <c r="A157" s="88" t="s">
        <v>510</v>
      </c>
      <c r="B157" s="89"/>
      <c r="C157" s="113" t="s">
        <v>511</v>
      </c>
      <c r="D157" s="91"/>
      <c r="E157" s="94"/>
      <c r="F157" s="92">
        <v>270000.5</v>
      </c>
      <c r="G157" s="93">
        <v>300000</v>
      </c>
      <c r="H157" s="92">
        <v>214962.12</v>
      </c>
    </row>
    <row r="158" spans="1:8" s="27" customFormat="1" ht="18.75" x14ac:dyDescent="0.25">
      <c r="A158" s="88" t="s">
        <v>512</v>
      </c>
      <c r="B158" s="89"/>
      <c r="C158" s="113" t="s">
        <v>513</v>
      </c>
      <c r="D158" s="91"/>
      <c r="E158" s="94"/>
      <c r="F158" s="92">
        <v>647205.29</v>
      </c>
      <c r="G158" s="93">
        <v>500000</v>
      </c>
      <c r="H158" s="92">
        <v>631487.5</v>
      </c>
    </row>
    <row r="159" spans="1:8" ht="18.75" x14ac:dyDescent="0.25">
      <c r="A159" s="78">
        <v>5685</v>
      </c>
      <c r="B159" s="61" t="s">
        <v>581</v>
      </c>
      <c r="C159" s="87" t="s">
        <v>701</v>
      </c>
      <c r="D159" s="81"/>
      <c r="E159" s="76">
        <v>37500</v>
      </c>
      <c r="F159" s="76">
        <v>43767.64</v>
      </c>
      <c r="G159" s="77">
        <v>60000</v>
      </c>
      <c r="H159" s="76">
        <v>72358.880000000005</v>
      </c>
    </row>
    <row r="160" spans="1:8" ht="37.5" x14ac:dyDescent="0.25">
      <c r="A160" s="78">
        <v>5688</v>
      </c>
      <c r="B160" s="61" t="s">
        <v>702</v>
      </c>
      <c r="C160" s="87" t="s">
        <v>703</v>
      </c>
      <c r="D160" s="81"/>
      <c r="E160" s="76">
        <v>500</v>
      </c>
      <c r="F160" s="76"/>
      <c r="G160" s="77">
        <v>500</v>
      </c>
      <c r="H160" s="76">
        <v>0</v>
      </c>
    </row>
    <row r="161" spans="1:8" ht="18.75" x14ac:dyDescent="0.25">
      <c r="A161" s="78"/>
      <c r="B161" s="62" t="s">
        <v>582</v>
      </c>
      <c r="C161" s="87" t="s">
        <v>704</v>
      </c>
      <c r="D161" s="81"/>
      <c r="E161" s="76">
        <v>9800000</v>
      </c>
      <c r="F161" s="76"/>
      <c r="G161" s="77"/>
      <c r="H161" s="76"/>
    </row>
    <row r="162" spans="1:8" s="27" customFormat="1" ht="18.75" x14ac:dyDescent="0.25">
      <c r="A162" s="88" t="s">
        <v>514</v>
      </c>
      <c r="B162" s="95"/>
      <c r="C162" s="113" t="s">
        <v>515</v>
      </c>
      <c r="D162" s="91"/>
      <c r="E162" s="92"/>
      <c r="F162" s="92">
        <v>98228.73</v>
      </c>
      <c r="G162" s="93">
        <v>11250</v>
      </c>
      <c r="H162" s="92">
        <v>16185</v>
      </c>
    </row>
    <row r="163" spans="1:8" s="27" customFormat="1" ht="93.75" x14ac:dyDescent="0.25">
      <c r="A163" s="88" t="s">
        <v>516</v>
      </c>
      <c r="B163" s="95"/>
      <c r="C163" s="113" t="s">
        <v>705</v>
      </c>
      <c r="D163" s="91"/>
      <c r="E163" s="114"/>
      <c r="F163" s="114"/>
      <c r="G163" s="115">
        <v>50000</v>
      </c>
      <c r="H163" s="92">
        <v>0</v>
      </c>
    </row>
    <row r="164" spans="1:8" s="27" customFormat="1" ht="37.5" x14ac:dyDescent="0.25">
      <c r="A164" s="88" t="s">
        <v>545</v>
      </c>
      <c r="B164" s="95"/>
      <c r="C164" s="113" t="s">
        <v>706</v>
      </c>
      <c r="D164" s="91"/>
      <c r="E164" s="114"/>
      <c r="F164" s="114">
        <v>5347843.97</v>
      </c>
      <c r="G164" s="115">
        <v>5000000</v>
      </c>
      <c r="H164" s="92">
        <v>1467263.52</v>
      </c>
    </row>
    <row r="165" spans="1:8" s="27" customFormat="1" ht="37.5" x14ac:dyDescent="0.25">
      <c r="A165" s="88" t="s">
        <v>546</v>
      </c>
      <c r="B165" s="95"/>
      <c r="C165" s="113" t="s">
        <v>547</v>
      </c>
      <c r="D165" s="91"/>
      <c r="E165" s="114"/>
      <c r="F165" s="114"/>
      <c r="G165" s="115">
        <v>620000</v>
      </c>
      <c r="H165" s="92">
        <v>0</v>
      </c>
    </row>
    <row r="166" spans="1:8" s="27" customFormat="1" ht="18.75" x14ac:dyDescent="0.25">
      <c r="A166" s="88" t="s">
        <v>548</v>
      </c>
      <c r="B166" s="95"/>
      <c r="C166" s="113" t="s">
        <v>549</v>
      </c>
      <c r="D166" s="91"/>
      <c r="E166" s="114"/>
      <c r="F166" s="114"/>
      <c r="G166" s="115">
        <v>450000</v>
      </c>
      <c r="H166" s="92">
        <v>0</v>
      </c>
    </row>
    <row r="167" spans="1:8" s="27" customFormat="1" ht="37.5" x14ac:dyDescent="0.25">
      <c r="A167" s="88" t="s">
        <v>550</v>
      </c>
      <c r="B167" s="95"/>
      <c r="C167" s="113" t="s">
        <v>551</v>
      </c>
      <c r="D167" s="91"/>
      <c r="E167" s="114"/>
      <c r="F167" s="114"/>
      <c r="G167" s="115">
        <v>520000</v>
      </c>
      <c r="H167" s="92">
        <v>0</v>
      </c>
    </row>
    <row r="168" spans="1:8" s="27" customFormat="1" ht="37.5" x14ac:dyDescent="0.25">
      <c r="A168" s="88" t="s">
        <v>552</v>
      </c>
      <c r="B168" s="95"/>
      <c r="C168" s="113" t="s">
        <v>553</v>
      </c>
      <c r="D168" s="91"/>
      <c r="E168" s="114"/>
      <c r="F168" s="114"/>
      <c r="G168" s="115">
        <v>520000</v>
      </c>
      <c r="H168" s="92">
        <v>0</v>
      </c>
    </row>
    <row r="169" spans="1:8" s="27" customFormat="1" ht="37.5" x14ac:dyDescent="0.25">
      <c r="A169" s="88" t="s">
        <v>554</v>
      </c>
      <c r="B169" s="95"/>
      <c r="C169" s="113" t="s">
        <v>555</v>
      </c>
      <c r="D169" s="91"/>
      <c r="E169" s="114"/>
      <c r="F169" s="114"/>
      <c r="G169" s="115">
        <v>572800</v>
      </c>
      <c r="H169" s="92">
        <v>0</v>
      </c>
    </row>
    <row r="170" spans="1:8" s="31" customFormat="1" ht="18.75" x14ac:dyDescent="0.25">
      <c r="A170" s="74"/>
      <c r="B170" s="61"/>
      <c r="C170" s="100" t="s">
        <v>517</v>
      </c>
      <c r="D170" s="79"/>
      <c r="E170" s="40">
        <f>SUM(E152:E169)</f>
        <v>11318000</v>
      </c>
      <c r="F170" s="82">
        <f>SUM(F153:F169)</f>
        <v>7839525.5099999998</v>
      </c>
      <c r="G170" s="116">
        <f>SUM(G153:G169)</f>
        <v>11794550</v>
      </c>
      <c r="H170" s="82">
        <f>SUM(H156:H169)</f>
        <v>5471043.1200000001</v>
      </c>
    </row>
    <row r="171" spans="1:8" s="67" customFormat="1" ht="18.75" x14ac:dyDescent="0.25">
      <c r="A171" s="84"/>
      <c r="B171" s="85"/>
      <c r="C171" s="122" t="s">
        <v>518</v>
      </c>
      <c r="D171" s="86"/>
      <c r="E171" s="83">
        <f>E170+E151+E143+E138+E94</f>
        <v>15154300</v>
      </c>
      <c r="F171" s="83">
        <f>F170+F151+F143+F138+F94</f>
        <v>9510961.0499999989</v>
      </c>
      <c r="G171" s="83">
        <f>G94+G138+G143+G151+G170</f>
        <v>14548650</v>
      </c>
      <c r="H171" s="83">
        <f>SUM(H$94+H$138+H$143+H$151+H$170)</f>
        <v>7135072.1100000003</v>
      </c>
    </row>
    <row r="172" spans="1:8" ht="18.75" x14ac:dyDescent="0.25">
      <c r="A172" s="78"/>
      <c r="B172" s="61"/>
      <c r="C172" s="100"/>
      <c r="D172" s="79"/>
      <c r="E172" s="82"/>
      <c r="F172" s="82"/>
      <c r="G172" s="83"/>
      <c r="H172" s="82"/>
    </row>
    <row r="173" spans="1:8" ht="18.75" x14ac:dyDescent="0.25">
      <c r="A173" s="74">
        <v>8000</v>
      </c>
      <c r="B173" s="117" t="s">
        <v>707</v>
      </c>
      <c r="C173" s="100" t="s">
        <v>519</v>
      </c>
      <c r="D173" s="81"/>
      <c r="E173" s="96"/>
      <c r="F173" s="96"/>
      <c r="G173" s="97"/>
      <c r="H173" s="96"/>
    </row>
    <row r="174" spans="1:8" ht="18.75" x14ac:dyDescent="0.25">
      <c r="A174" s="78" t="s">
        <v>565</v>
      </c>
      <c r="B174" s="61" t="s">
        <v>565</v>
      </c>
      <c r="C174" s="100" t="s">
        <v>708</v>
      </c>
      <c r="D174" s="79"/>
      <c r="E174" s="76"/>
      <c r="F174" s="76"/>
      <c r="G174" s="77"/>
      <c r="H174" s="76"/>
    </row>
    <row r="175" spans="1:8" ht="18.75" x14ac:dyDescent="0.25">
      <c r="A175" s="78" t="s">
        <v>520</v>
      </c>
      <c r="B175" s="61" t="s">
        <v>520</v>
      </c>
      <c r="C175" s="100" t="s">
        <v>709</v>
      </c>
      <c r="D175" s="79"/>
      <c r="E175" s="76"/>
      <c r="F175" s="76"/>
      <c r="G175" s="77"/>
      <c r="H175" s="76"/>
    </row>
    <row r="176" spans="1:8" ht="18.75" x14ac:dyDescent="0.25">
      <c r="A176" s="78" t="s">
        <v>521</v>
      </c>
      <c r="B176" s="61" t="s">
        <v>583</v>
      </c>
      <c r="C176" s="87" t="s">
        <v>710</v>
      </c>
      <c r="D176" s="79"/>
      <c r="E176" s="77">
        <v>2720000</v>
      </c>
      <c r="F176" s="77">
        <v>1763131.27</v>
      </c>
      <c r="G176" s="77">
        <v>1050000</v>
      </c>
      <c r="H176" s="76">
        <v>1061117.68</v>
      </c>
    </row>
    <row r="177" spans="1:12" s="31" customFormat="1" ht="18.75" x14ac:dyDescent="0.25">
      <c r="A177" s="74"/>
      <c r="B177" s="61"/>
      <c r="C177" s="100" t="s">
        <v>522</v>
      </c>
      <c r="D177" s="79"/>
      <c r="E177" s="82">
        <f>SUM(E174:E176)</f>
        <v>2720000</v>
      </c>
      <c r="F177" s="82">
        <f>SUM(F174:F176)</f>
        <v>1763131.27</v>
      </c>
      <c r="G177" s="83">
        <f>G176</f>
        <v>1050000</v>
      </c>
      <c r="H177" s="82">
        <f>H176</f>
        <v>1061117.68</v>
      </c>
    </row>
    <row r="178" spans="1:12" s="67" customFormat="1" ht="18.75" x14ac:dyDescent="0.25">
      <c r="A178" s="84"/>
      <c r="B178" s="85"/>
      <c r="C178" s="122" t="s">
        <v>524</v>
      </c>
      <c r="D178" s="86"/>
      <c r="E178" s="83">
        <f>E177</f>
        <v>2720000</v>
      </c>
      <c r="F178" s="83">
        <f>F177</f>
        <v>1763131.27</v>
      </c>
      <c r="G178" s="83">
        <f>SUM(G$174:G$176)</f>
        <v>1050000</v>
      </c>
      <c r="H178" s="83">
        <f>SUM(H$174:H$176)</f>
        <v>1061117.68</v>
      </c>
    </row>
    <row r="179" spans="1:12" ht="18.75" x14ac:dyDescent="0.25">
      <c r="A179" s="78" t="s">
        <v>523</v>
      </c>
      <c r="B179" s="61"/>
      <c r="C179" s="100"/>
      <c r="D179" s="79"/>
      <c r="E179" s="82"/>
      <c r="F179" s="82"/>
      <c r="G179" s="83"/>
      <c r="H179" s="82"/>
    </row>
    <row r="180" spans="1:12" ht="18.75" x14ac:dyDescent="0.25">
      <c r="A180" s="74">
        <v>9000</v>
      </c>
      <c r="B180" s="61" t="s">
        <v>359</v>
      </c>
      <c r="C180" s="100" t="s">
        <v>525</v>
      </c>
      <c r="D180" s="79"/>
      <c r="E180" s="76"/>
      <c r="F180" s="76"/>
      <c r="G180" s="77"/>
      <c r="H180" s="76"/>
    </row>
    <row r="181" spans="1:12" ht="37.5" x14ac:dyDescent="0.25">
      <c r="A181" s="78" t="s">
        <v>374</v>
      </c>
      <c r="B181" s="85" t="s">
        <v>374</v>
      </c>
      <c r="C181" s="100" t="s">
        <v>711</v>
      </c>
      <c r="D181" s="79"/>
      <c r="E181" s="76"/>
      <c r="F181" s="76"/>
      <c r="G181" s="77"/>
      <c r="H181" s="76"/>
    </row>
    <row r="182" spans="1:12" ht="37.5" x14ac:dyDescent="0.25">
      <c r="A182" s="78"/>
      <c r="B182" s="85" t="s">
        <v>28</v>
      </c>
      <c r="C182" s="100" t="s">
        <v>813</v>
      </c>
      <c r="D182" s="79"/>
      <c r="E182" s="219">
        <v>159000000</v>
      </c>
      <c r="F182" s="76"/>
      <c r="G182" s="77"/>
      <c r="H182" s="76"/>
    </row>
    <row r="183" spans="1:12" s="27" customFormat="1" ht="18.75" x14ac:dyDescent="0.25">
      <c r="A183" s="88" t="s">
        <v>378</v>
      </c>
      <c r="B183" s="89"/>
      <c r="C183" s="113" t="s">
        <v>535</v>
      </c>
      <c r="D183" s="91"/>
      <c r="E183" s="93"/>
      <c r="F183" s="93"/>
      <c r="G183" s="93"/>
      <c r="H183" s="92">
        <v>0</v>
      </c>
      <c r="L183" s="28"/>
    </row>
    <row r="184" spans="1:12" s="27" customFormat="1" ht="18.75" x14ac:dyDescent="0.25">
      <c r="A184" s="88" t="s">
        <v>536</v>
      </c>
      <c r="B184" s="89"/>
      <c r="C184" s="113" t="s">
        <v>537</v>
      </c>
      <c r="D184" s="91"/>
      <c r="E184" s="118"/>
      <c r="F184" s="93">
        <v>2592736.88</v>
      </c>
      <c r="G184" s="93">
        <v>135000000</v>
      </c>
      <c r="H184" s="92"/>
    </row>
    <row r="185" spans="1:12" s="27" customFormat="1" ht="18.75" x14ac:dyDescent="0.25">
      <c r="A185" s="88" t="s">
        <v>538</v>
      </c>
      <c r="B185" s="89"/>
      <c r="C185" s="113" t="s">
        <v>539</v>
      </c>
      <c r="D185" s="91"/>
      <c r="E185" s="92"/>
      <c r="F185" s="92"/>
      <c r="G185" s="93">
        <v>10000</v>
      </c>
      <c r="H185" s="92"/>
    </row>
    <row r="186" spans="1:12" s="31" customFormat="1" ht="18.75" x14ac:dyDescent="0.25">
      <c r="A186" s="74"/>
      <c r="B186" s="61"/>
      <c r="C186" s="100" t="s">
        <v>527</v>
      </c>
      <c r="D186" s="79"/>
      <c r="E186" s="82">
        <f>E182</f>
        <v>159000000</v>
      </c>
      <c r="F186" s="222">
        <f>SUM(F184:F185)</f>
        <v>2592736.88</v>
      </c>
      <c r="G186" s="83">
        <f>SUM(G181:G185)</f>
        <v>135010000</v>
      </c>
      <c r="H186" s="82">
        <f>SUM(H183:H185)</f>
        <v>0</v>
      </c>
    </row>
    <row r="187" spans="1:12" ht="18.75" x14ac:dyDescent="0.25">
      <c r="A187" s="78"/>
      <c r="B187" s="61"/>
      <c r="C187" s="100"/>
      <c r="D187" s="79"/>
      <c r="E187" s="76"/>
      <c r="F187" s="76"/>
      <c r="G187" s="77"/>
      <c r="H187" s="76"/>
    </row>
    <row r="188" spans="1:12" ht="18.75" x14ac:dyDescent="0.25">
      <c r="A188" s="78"/>
      <c r="B188" s="61" t="s">
        <v>715</v>
      </c>
      <c r="C188" s="100" t="s">
        <v>716</v>
      </c>
      <c r="D188" s="79"/>
      <c r="E188" s="76"/>
      <c r="F188" s="76"/>
      <c r="G188" s="77"/>
      <c r="H188" s="76"/>
    </row>
    <row r="189" spans="1:12" ht="18.75" x14ac:dyDescent="0.25">
      <c r="A189" s="78"/>
      <c r="B189" s="61" t="s">
        <v>712</v>
      </c>
      <c r="C189" s="100" t="s">
        <v>714</v>
      </c>
      <c r="D189" s="79"/>
      <c r="E189" s="76"/>
      <c r="F189" s="76"/>
      <c r="G189" s="77"/>
      <c r="H189" s="76"/>
    </row>
    <row r="190" spans="1:12" ht="18.75" x14ac:dyDescent="0.25">
      <c r="A190" s="78"/>
      <c r="B190" s="61" t="s">
        <v>591</v>
      </c>
      <c r="C190" s="87" t="s">
        <v>713</v>
      </c>
      <c r="D190" s="79"/>
      <c r="E190" s="76">
        <v>1000000</v>
      </c>
      <c r="F190" s="76"/>
      <c r="G190" s="77"/>
      <c r="H190" s="76"/>
    </row>
    <row r="191" spans="1:12" s="27" customFormat="1" ht="18.75" x14ac:dyDescent="0.25">
      <c r="A191" s="88" t="s">
        <v>375</v>
      </c>
      <c r="B191" s="89"/>
      <c r="C191" s="113" t="s">
        <v>526</v>
      </c>
      <c r="D191" s="91"/>
      <c r="E191" s="93"/>
      <c r="F191" s="92"/>
      <c r="G191" s="93">
        <v>0</v>
      </c>
      <c r="H191" s="92">
        <v>0</v>
      </c>
    </row>
    <row r="192" spans="1:12" s="27" customFormat="1" ht="18.75" x14ac:dyDescent="0.25">
      <c r="A192" s="88" t="s">
        <v>376</v>
      </c>
      <c r="B192" s="89"/>
      <c r="C192" s="113" t="s">
        <v>377</v>
      </c>
      <c r="D192" s="91"/>
      <c r="E192" s="93"/>
      <c r="F192" s="93">
        <v>438515.21</v>
      </c>
      <c r="G192" s="93">
        <v>550000</v>
      </c>
      <c r="H192" s="92">
        <v>1850968.04</v>
      </c>
      <c r="L192" s="32"/>
    </row>
    <row r="193" spans="1:8" s="30" customFormat="1" ht="18.75" x14ac:dyDescent="0.25">
      <c r="A193" s="78" t="s">
        <v>523</v>
      </c>
      <c r="B193" s="61"/>
      <c r="C193" s="100" t="s">
        <v>717</v>
      </c>
      <c r="D193" s="79"/>
      <c r="E193" s="82">
        <f>SUM(E188:E192)</f>
        <v>1000000</v>
      </c>
      <c r="F193" s="82">
        <f>SUM(F188:F192)</f>
        <v>438515.21</v>
      </c>
      <c r="G193" s="83">
        <f>SUM(G192:G192)</f>
        <v>550000</v>
      </c>
      <c r="H193" s="82">
        <f>SUM(H191:H192)</f>
        <v>1850968.04</v>
      </c>
    </row>
    <row r="194" spans="1:8" s="67" customFormat="1" ht="18.75" x14ac:dyDescent="0.25">
      <c r="A194" s="84"/>
      <c r="B194" s="85"/>
      <c r="C194" s="122" t="s">
        <v>528</v>
      </c>
      <c r="D194" s="86"/>
      <c r="E194" s="83">
        <f>E193+E186</f>
        <v>160000000</v>
      </c>
      <c r="F194" s="83">
        <f>F193+F186</f>
        <v>3031252.09</v>
      </c>
      <c r="G194" s="83">
        <f>G193+G186</f>
        <v>135560000</v>
      </c>
      <c r="H194" s="83">
        <f>SUM(H193:H193)</f>
        <v>1850968.04</v>
      </c>
    </row>
    <row r="195" spans="1:8" ht="18.75" x14ac:dyDescent="0.25">
      <c r="A195" s="74"/>
      <c r="B195" s="61"/>
      <c r="C195" s="123"/>
      <c r="D195" s="47"/>
      <c r="E195" s="40"/>
      <c r="F195" s="40"/>
      <c r="G195" s="116"/>
      <c r="H195" s="40"/>
    </row>
    <row r="196" spans="1:8" ht="36.75" customHeight="1" x14ac:dyDescent="0.25">
      <c r="A196" s="119"/>
      <c r="B196" s="117"/>
      <c r="C196" s="124" t="s">
        <v>529</v>
      </c>
      <c r="D196" s="120"/>
      <c r="E196" s="82">
        <f>E194+E178+E171+E85+E72+E26+E11</f>
        <v>180007600</v>
      </c>
      <c r="F196" s="82">
        <f>F194+F178+F171+F85+F72+F26+F11</f>
        <v>16181904.379999999</v>
      </c>
      <c r="G196" s="82">
        <f>G194+G178+G171+G85+G72+G26+G11</f>
        <v>155356300</v>
      </c>
      <c r="H196" s="82">
        <f>SUM(H$11+H$26+H$72+H$85+H$171+H$178+H$194)</f>
        <v>14211443.16</v>
      </c>
    </row>
    <row r="197" spans="1:8" x14ac:dyDescent="0.25">
      <c r="A197" s="26"/>
      <c r="E197" s="23"/>
      <c r="F197" s="23"/>
      <c r="G197" s="24"/>
      <c r="H197" s="23"/>
    </row>
  </sheetData>
  <mergeCells count="3">
    <mergeCell ref="F105:F106"/>
    <mergeCell ref="F108:F110"/>
    <mergeCell ref="A1:H2"/>
  </mergeCells>
  <phoneticPr fontId="9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5" fitToHeight="0" orientation="landscape" r:id="rId1"/>
  <headerFooter alignWithMargins="0">
    <oddHeader>&amp;C&amp;"Calibri,Italic"Τεχνικό Επιμελητήριο Ελλάδας</oddHeader>
    <oddFooter>Page &amp;P of &amp;N</oddFooter>
  </headerFooter>
  <rowBreaks count="5" manualBreakCount="5">
    <brk id="33" max="7" man="1"/>
    <brk id="64" max="7" man="1"/>
    <brk id="95" max="7" man="1"/>
    <brk id="158" max="7" man="1"/>
    <brk id="17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4"/>
  <sheetViews>
    <sheetView topLeftCell="A270" zoomScale="75" zoomScaleNormal="75" workbookViewId="0">
      <selection activeCell="C285" sqref="C285"/>
    </sheetView>
  </sheetViews>
  <sheetFormatPr defaultRowHeight="18.75" x14ac:dyDescent="0.3"/>
  <cols>
    <col min="1" max="1" width="10" style="51" customWidth="1"/>
    <col min="2" max="2" width="9.7109375" style="64" customWidth="1"/>
    <col min="3" max="3" width="81.85546875" style="144" customWidth="1"/>
    <col min="4" max="4" width="26.85546875" style="33" customWidth="1"/>
    <col min="5" max="5" width="24.28515625" style="52" customWidth="1"/>
    <col min="6" max="6" width="28.42578125" style="33" customWidth="1"/>
    <col min="7" max="7" width="20.7109375" style="49" hidden="1" customWidth="1"/>
    <col min="8" max="8" width="0.140625" style="50" hidden="1" customWidth="1"/>
    <col min="9" max="9" width="2.140625" style="50" hidden="1" customWidth="1"/>
    <col min="10" max="10" width="28.7109375" style="49" customWidth="1"/>
    <col min="11" max="11" width="2.140625" style="53" hidden="1" customWidth="1"/>
    <col min="12" max="12" width="9.140625" style="33" hidden="1" customWidth="1"/>
    <col min="13" max="13" width="0.140625" style="33" hidden="1" customWidth="1"/>
    <col min="14" max="16384" width="9.140625" style="33"/>
  </cols>
  <sheetData>
    <row r="1" spans="1:11" x14ac:dyDescent="0.3">
      <c r="A1" s="230" t="s">
        <v>596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1" s="125" customFormat="1" x14ac:dyDescent="0.3">
      <c r="A2" s="230"/>
      <c r="B2" s="230"/>
      <c r="C2" s="230"/>
      <c r="D2" s="230"/>
      <c r="E2" s="230"/>
      <c r="F2" s="230"/>
      <c r="G2" s="230"/>
      <c r="H2" s="230"/>
      <c r="I2" s="230"/>
      <c r="J2" s="230"/>
    </row>
    <row r="3" spans="1:11" s="126" customFormat="1" ht="50.25" customHeight="1" x14ac:dyDescent="0.2">
      <c r="A3" s="70" t="s">
        <v>563</v>
      </c>
      <c r="B3" s="71" t="s">
        <v>564</v>
      </c>
      <c r="C3" s="72" t="s">
        <v>40</v>
      </c>
      <c r="D3" s="73" t="s">
        <v>559</v>
      </c>
      <c r="E3" s="73" t="s">
        <v>562</v>
      </c>
      <c r="F3" s="73" t="s">
        <v>560</v>
      </c>
      <c r="G3" s="73" t="s">
        <v>561</v>
      </c>
      <c r="H3" s="73" t="s">
        <v>561</v>
      </c>
      <c r="J3" s="73" t="s">
        <v>561</v>
      </c>
    </row>
    <row r="4" spans="1:11" x14ac:dyDescent="0.3">
      <c r="A4" s="127" t="s">
        <v>41</v>
      </c>
      <c r="B4" s="128" t="s">
        <v>41</v>
      </c>
      <c r="C4" s="158" t="s">
        <v>42</v>
      </c>
      <c r="D4" s="129"/>
      <c r="E4" s="129"/>
      <c r="F4" s="129"/>
      <c r="G4" s="130"/>
      <c r="H4" s="131"/>
      <c r="I4" s="131"/>
      <c r="J4" s="130"/>
      <c r="K4" s="34"/>
    </row>
    <row r="5" spans="1:11" x14ac:dyDescent="0.3">
      <c r="A5" s="39" t="s">
        <v>43</v>
      </c>
      <c r="B5" s="61" t="s">
        <v>43</v>
      </c>
      <c r="C5" s="100" t="s">
        <v>718</v>
      </c>
      <c r="D5" s="65"/>
      <c r="E5" s="36"/>
      <c r="F5" s="36"/>
      <c r="G5" s="37"/>
      <c r="H5" s="38"/>
      <c r="I5" s="38"/>
      <c r="J5" s="37"/>
      <c r="K5" s="34"/>
    </row>
    <row r="6" spans="1:11" x14ac:dyDescent="0.3">
      <c r="A6" s="39" t="s">
        <v>44</v>
      </c>
      <c r="B6" s="61" t="s">
        <v>44</v>
      </c>
      <c r="C6" s="148" t="s">
        <v>719</v>
      </c>
      <c r="D6" s="36"/>
      <c r="E6" s="36"/>
      <c r="F6" s="36"/>
      <c r="G6" s="37"/>
      <c r="H6" s="38"/>
      <c r="I6" s="38"/>
      <c r="J6" s="37"/>
      <c r="K6" s="34"/>
    </row>
    <row r="7" spans="1:11" x14ac:dyDescent="0.3">
      <c r="A7" s="39" t="s">
        <v>45</v>
      </c>
      <c r="B7" s="61" t="s">
        <v>45</v>
      </c>
      <c r="C7" s="140" t="s">
        <v>46</v>
      </c>
      <c r="D7" s="132">
        <f>1620000+336000</f>
        <v>1956000</v>
      </c>
      <c r="E7" s="37">
        <v>1047823.54</v>
      </c>
      <c r="F7" s="37">
        <v>1220000</v>
      </c>
      <c r="G7" s="37">
        <v>1400000</v>
      </c>
      <c r="H7" s="38">
        <f>ROUND(G7*340.75,2)</f>
        <v>477050000</v>
      </c>
      <c r="I7" s="38">
        <v>271000000</v>
      </c>
      <c r="J7" s="37">
        <v>1161174.5900000001</v>
      </c>
      <c r="K7" s="34">
        <f>ROUND(J7*340.75,2)</f>
        <v>395670241.54000002</v>
      </c>
    </row>
    <row r="8" spans="1:11" x14ac:dyDescent="0.3">
      <c r="A8" s="39" t="s">
        <v>47</v>
      </c>
      <c r="B8" s="61" t="s">
        <v>47</v>
      </c>
      <c r="C8" s="140" t="s">
        <v>48</v>
      </c>
      <c r="D8" s="132">
        <f>2900000+264000</f>
        <v>3164000</v>
      </c>
      <c r="E8" s="37">
        <v>2043528.18</v>
      </c>
      <c r="F8" s="37">
        <v>2100000</v>
      </c>
      <c r="G8" s="37">
        <v>900000</v>
      </c>
      <c r="H8" s="38">
        <f>ROUND(G8*340.75,2)</f>
        <v>306675000</v>
      </c>
      <c r="I8" s="38">
        <v>182000000</v>
      </c>
      <c r="J8" s="37">
        <v>1790138.42</v>
      </c>
      <c r="K8" s="34">
        <f t="shared" ref="K8:K13" si="0">ROUND(J8*340.75,2)</f>
        <v>609989666.62</v>
      </c>
    </row>
    <row r="9" spans="1:11" x14ac:dyDescent="0.3">
      <c r="A9" s="39" t="s">
        <v>49</v>
      </c>
      <c r="B9" s="61" t="s">
        <v>49</v>
      </c>
      <c r="C9" s="203" t="s">
        <v>50</v>
      </c>
      <c r="D9" s="35"/>
      <c r="E9" s="35"/>
      <c r="F9" s="35"/>
      <c r="G9" s="37"/>
      <c r="H9" s="38"/>
      <c r="I9" s="38"/>
      <c r="J9" s="37"/>
      <c r="K9" s="34"/>
    </row>
    <row r="10" spans="1:11" x14ac:dyDescent="0.3">
      <c r="A10" s="39"/>
      <c r="B10" s="61" t="s">
        <v>721</v>
      </c>
      <c r="C10" s="139" t="s">
        <v>720</v>
      </c>
      <c r="D10" s="37">
        <v>118000</v>
      </c>
      <c r="E10" s="35"/>
      <c r="F10" s="35"/>
      <c r="G10" s="37"/>
      <c r="H10" s="38"/>
      <c r="I10" s="38"/>
      <c r="J10" s="37"/>
      <c r="K10" s="34"/>
    </row>
    <row r="11" spans="1:11" s="136" customFormat="1" x14ac:dyDescent="0.3">
      <c r="A11" s="133" t="s">
        <v>51</v>
      </c>
      <c r="B11" s="89"/>
      <c r="C11" s="147" t="s">
        <v>52</v>
      </c>
      <c r="D11" s="35"/>
      <c r="E11" s="114">
        <v>29843.45</v>
      </c>
      <c r="F11" s="114">
        <v>33000</v>
      </c>
      <c r="G11" s="114">
        <v>58000</v>
      </c>
      <c r="H11" s="134">
        <f>ROUND(G11*340.75,2)</f>
        <v>19763500</v>
      </c>
      <c r="I11" s="134">
        <v>24500000</v>
      </c>
      <c r="J11" s="114">
        <v>24572</v>
      </c>
      <c r="K11" s="135">
        <f t="shared" si="0"/>
        <v>8372909</v>
      </c>
    </row>
    <row r="12" spans="1:11" s="136" customFormat="1" x14ac:dyDescent="0.3">
      <c r="A12" s="133" t="s">
        <v>53</v>
      </c>
      <c r="B12" s="89"/>
      <c r="C12" s="147" t="s">
        <v>54</v>
      </c>
      <c r="D12" s="35"/>
      <c r="E12" s="114">
        <v>19912.12</v>
      </c>
      <c r="F12" s="114">
        <v>60000</v>
      </c>
      <c r="G12" s="114">
        <v>25000</v>
      </c>
      <c r="H12" s="134">
        <f>ROUND(G12*340.75,2)</f>
        <v>8518750</v>
      </c>
      <c r="I12" s="134">
        <v>8800000</v>
      </c>
      <c r="J12" s="114">
        <v>24696.799999999999</v>
      </c>
      <c r="K12" s="135">
        <f t="shared" si="0"/>
        <v>8415434.5999999996</v>
      </c>
    </row>
    <row r="13" spans="1:11" x14ac:dyDescent="0.3">
      <c r="A13" s="39" t="s">
        <v>55</v>
      </c>
      <c r="B13" s="61" t="s">
        <v>55</v>
      </c>
      <c r="C13" s="140" t="s">
        <v>56</v>
      </c>
      <c r="D13" s="37">
        <v>170000</v>
      </c>
      <c r="E13" s="37">
        <v>74376.13</v>
      </c>
      <c r="F13" s="37">
        <v>84000</v>
      </c>
      <c r="G13" s="37">
        <v>25000</v>
      </c>
      <c r="H13" s="38">
        <f>ROUND(G13*340.75,2)</f>
        <v>8518750</v>
      </c>
      <c r="I13" s="38">
        <v>480000</v>
      </c>
      <c r="J13" s="37">
        <v>69182.600000000006</v>
      </c>
      <c r="K13" s="34">
        <f t="shared" si="0"/>
        <v>23573970.949999999</v>
      </c>
    </row>
    <row r="14" spans="1:11" x14ac:dyDescent="0.3">
      <c r="A14" s="137" t="s">
        <v>57</v>
      </c>
      <c r="B14" s="128" t="s">
        <v>57</v>
      </c>
      <c r="C14" s="158" t="s">
        <v>58</v>
      </c>
      <c r="D14" s="129"/>
      <c r="E14" s="129"/>
      <c r="F14" s="129"/>
      <c r="G14" s="130"/>
      <c r="H14" s="131"/>
      <c r="I14" s="131"/>
      <c r="J14" s="130"/>
      <c r="K14" s="34"/>
    </row>
    <row r="15" spans="1:11" x14ac:dyDescent="0.3">
      <c r="A15" s="137"/>
      <c r="B15" s="128" t="s">
        <v>723</v>
      </c>
      <c r="C15" s="204" t="s">
        <v>722</v>
      </c>
      <c r="D15" s="37">
        <v>96000</v>
      </c>
      <c r="E15" s="129"/>
      <c r="F15" s="129"/>
      <c r="G15" s="130"/>
      <c r="H15" s="131"/>
      <c r="I15" s="131"/>
      <c r="J15" s="130"/>
      <c r="K15" s="34"/>
    </row>
    <row r="16" spans="1:11" s="136" customFormat="1" x14ac:dyDescent="0.3">
      <c r="A16" s="133" t="s">
        <v>59</v>
      </c>
      <c r="B16" s="89"/>
      <c r="C16" s="147" t="s">
        <v>531</v>
      </c>
      <c r="D16" s="114"/>
      <c r="E16" s="114">
        <v>47630.879999999997</v>
      </c>
      <c r="F16" s="114">
        <v>47650</v>
      </c>
      <c r="G16" s="114">
        <v>46200</v>
      </c>
      <c r="H16" s="134">
        <f>ROUND(G16*340.75,2)</f>
        <v>15742650</v>
      </c>
      <c r="I16" s="134">
        <v>14400000</v>
      </c>
      <c r="J16" s="114">
        <v>47630.879999999997</v>
      </c>
      <c r="K16" s="135">
        <f t="shared" ref="K16:K24" si="1">ROUND(J16*340.75,2)</f>
        <v>16230222.359999999</v>
      </c>
    </row>
    <row r="17" spans="1:11" s="136" customFormat="1" x14ac:dyDescent="0.3">
      <c r="A17" s="133" t="s">
        <v>60</v>
      </c>
      <c r="B17" s="89"/>
      <c r="C17" s="147" t="s">
        <v>61</v>
      </c>
      <c r="D17" s="114"/>
      <c r="E17" s="114">
        <v>23815.439999999999</v>
      </c>
      <c r="F17" s="114">
        <v>23850</v>
      </c>
      <c r="G17" s="114">
        <v>23100</v>
      </c>
      <c r="H17" s="134">
        <f>ROUND(G17*340.75,2)</f>
        <v>7871325</v>
      </c>
      <c r="I17" s="134">
        <v>7200000</v>
      </c>
      <c r="J17" s="114">
        <v>23815.439999999999</v>
      </c>
      <c r="K17" s="135">
        <f t="shared" si="1"/>
        <v>8115111.1799999997</v>
      </c>
    </row>
    <row r="18" spans="1:11" s="136" customFormat="1" x14ac:dyDescent="0.3">
      <c r="A18" s="133" t="s">
        <v>62</v>
      </c>
      <c r="B18" s="89"/>
      <c r="C18" s="147" t="s">
        <v>63</v>
      </c>
      <c r="D18" s="114"/>
      <c r="E18" s="114">
        <v>23801.95</v>
      </c>
      <c r="F18" s="114">
        <v>23850</v>
      </c>
      <c r="G18" s="114">
        <v>23100</v>
      </c>
      <c r="H18" s="134">
        <f>ROUND(G18*340.75,2)</f>
        <v>7871325</v>
      </c>
      <c r="I18" s="134">
        <v>7200000</v>
      </c>
      <c r="J18" s="114">
        <v>23815.439999999999</v>
      </c>
      <c r="K18" s="135">
        <f t="shared" si="1"/>
        <v>8115111.1799999997</v>
      </c>
    </row>
    <row r="19" spans="1:11" x14ac:dyDescent="0.3">
      <c r="A19" s="39" t="s">
        <v>64</v>
      </c>
      <c r="B19" s="61" t="s">
        <v>64</v>
      </c>
      <c r="C19" s="148" t="s">
        <v>65</v>
      </c>
      <c r="D19" s="138"/>
      <c r="E19" s="138"/>
      <c r="F19" s="138"/>
      <c r="G19" s="37"/>
      <c r="H19" s="38"/>
      <c r="I19" s="38"/>
      <c r="J19" s="37"/>
      <c r="K19" s="34"/>
    </row>
    <row r="20" spans="1:11" x14ac:dyDescent="0.3">
      <c r="A20" s="39" t="s">
        <v>66</v>
      </c>
      <c r="B20" s="61" t="s">
        <v>66</v>
      </c>
      <c r="C20" s="140" t="s">
        <v>67</v>
      </c>
      <c r="D20" s="37">
        <v>340000</v>
      </c>
      <c r="E20" s="37"/>
      <c r="F20" s="37">
        <v>60000</v>
      </c>
      <c r="G20" s="37">
        <v>31000</v>
      </c>
      <c r="H20" s="38">
        <f>ROUND(G20*340.75,2)</f>
        <v>10563250</v>
      </c>
      <c r="I20" s="38">
        <v>2000000</v>
      </c>
      <c r="J20" s="37">
        <v>0</v>
      </c>
      <c r="K20" s="34">
        <f t="shared" si="1"/>
        <v>0</v>
      </c>
    </row>
    <row r="21" spans="1:11" s="144" customFormat="1" ht="37.5" x14ac:dyDescent="0.3">
      <c r="A21" s="139" t="s">
        <v>68</v>
      </c>
      <c r="B21" s="99" t="s">
        <v>68</v>
      </c>
      <c r="C21" s="140" t="s">
        <v>763</v>
      </c>
      <c r="D21" s="141">
        <v>50000</v>
      </c>
      <c r="E21" s="141">
        <v>24928.959999999999</v>
      </c>
      <c r="F21" s="141">
        <v>50000</v>
      </c>
      <c r="G21" s="141">
        <v>25000</v>
      </c>
      <c r="H21" s="142">
        <f>ROUND(G21*340.75,2)</f>
        <v>8518750</v>
      </c>
      <c r="I21" s="142">
        <v>10000000</v>
      </c>
      <c r="J21" s="141">
        <v>4356</v>
      </c>
      <c r="K21" s="143">
        <f t="shared" si="1"/>
        <v>1484307</v>
      </c>
    </row>
    <row r="22" spans="1:11" s="144" customFormat="1" ht="56.25" x14ac:dyDescent="0.3">
      <c r="A22" s="139" t="s">
        <v>69</v>
      </c>
      <c r="B22" s="99" t="s">
        <v>69</v>
      </c>
      <c r="C22" s="139" t="s">
        <v>764</v>
      </c>
      <c r="D22" s="141">
        <v>40000</v>
      </c>
      <c r="E22" s="141">
        <v>32650.51</v>
      </c>
      <c r="F22" s="141">
        <v>45000</v>
      </c>
      <c r="G22" s="141">
        <v>40000</v>
      </c>
      <c r="H22" s="142">
        <f>ROUND(G22*340.75,2)</f>
        <v>13630000</v>
      </c>
      <c r="I22" s="142">
        <v>14000000</v>
      </c>
      <c r="J22" s="141">
        <v>0</v>
      </c>
      <c r="K22" s="143">
        <f t="shared" si="1"/>
        <v>0</v>
      </c>
    </row>
    <row r="23" spans="1:11" x14ac:dyDescent="0.3">
      <c r="A23" s="39" t="s">
        <v>70</v>
      </c>
      <c r="B23" s="61"/>
      <c r="C23" s="148" t="s">
        <v>71</v>
      </c>
      <c r="D23" s="36"/>
      <c r="E23" s="36"/>
      <c r="F23" s="36"/>
      <c r="G23" s="37"/>
      <c r="H23" s="38"/>
      <c r="I23" s="38"/>
      <c r="J23" s="37"/>
      <c r="K23" s="34"/>
    </row>
    <row r="24" spans="1:11" x14ac:dyDescent="0.3">
      <c r="A24" s="39" t="s">
        <v>72</v>
      </c>
      <c r="B24" s="61" t="s">
        <v>72</v>
      </c>
      <c r="C24" s="140" t="s">
        <v>724</v>
      </c>
      <c r="D24" s="37">
        <v>20000</v>
      </c>
      <c r="E24" s="37"/>
      <c r="F24" s="37">
        <v>100000</v>
      </c>
      <c r="G24" s="37">
        <v>300</v>
      </c>
      <c r="H24" s="38">
        <f>ROUND(G24*340.75,2)</f>
        <v>102225</v>
      </c>
      <c r="I24" s="38">
        <v>100000</v>
      </c>
      <c r="J24" s="37">
        <v>3080</v>
      </c>
      <c r="K24" s="34">
        <f t="shared" si="1"/>
        <v>1049510</v>
      </c>
    </row>
    <row r="25" spans="1:11" x14ac:dyDescent="0.3">
      <c r="A25" s="39"/>
      <c r="B25" s="61"/>
      <c r="C25" s="148" t="s">
        <v>73</v>
      </c>
      <c r="D25" s="40">
        <f>SUM(D5:D24)</f>
        <v>5954000</v>
      </c>
      <c r="E25" s="40">
        <f>SUM(E4:E24)</f>
        <v>3368311.1599999997</v>
      </c>
      <c r="F25" s="40">
        <f>SUM(F4:F24)</f>
        <v>3847350</v>
      </c>
      <c r="G25" s="37">
        <f>SUM(G6:G24)</f>
        <v>2596700</v>
      </c>
      <c r="H25" s="38">
        <f>SUM(H6:H24)</f>
        <v>884825525</v>
      </c>
      <c r="I25" s="38">
        <f>SUM(I6:I24)</f>
        <v>541680000</v>
      </c>
      <c r="J25" s="40">
        <f>SUM(J6:J24)</f>
        <v>3172462.1699999995</v>
      </c>
      <c r="K25" s="145">
        <f>SUM(K6:K24)</f>
        <v>1081016484.4300001</v>
      </c>
    </row>
    <row r="26" spans="1:11" x14ac:dyDescent="0.3">
      <c r="A26" s="39"/>
      <c r="B26" s="61"/>
      <c r="C26" s="148"/>
      <c r="D26" s="40"/>
      <c r="E26" s="40"/>
      <c r="F26" s="40"/>
      <c r="G26" s="37"/>
      <c r="H26" s="38"/>
      <c r="I26" s="38"/>
      <c r="J26" s="37"/>
      <c r="K26" s="146"/>
    </row>
    <row r="27" spans="1:11" x14ac:dyDescent="0.3">
      <c r="A27" s="39" t="s">
        <v>74</v>
      </c>
      <c r="B27" s="61" t="s">
        <v>74</v>
      </c>
      <c r="C27" s="100" t="s">
        <v>733</v>
      </c>
      <c r="D27" s="36"/>
      <c r="E27" s="36"/>
      <c r="F27" s="36"/>
      <c r="G27" s="37"/>
      <c r="H27" s="38"/>
      <c r="I27" s="38"/>
      <c r="J27" s="37"/>
      <c r="K27" s="34"/>
    </row>
    <row r="28" spans="1:11" x14ac:dyDescent="0.3">
      <c r="A28" s="39" t="s">
        <v>75</v>
      </c>
      <c r="B28" s="61" t="s">
        <v>75</v>
      </c>
      <c r="C28" s="148" t="s">
        <v>725</v>
      </c>
      <c r="D28" s="36"/>
      <c r="E28" s="36"/>
      <c r="F28" s="36"/>
      <c r="G28" s="37"/>
      <c r="H28" s="38"/>
      <c r="I28" s="38"/>
      <c r="J28" s="37"/>
      <c r="K28" s="34"/>
    </row>
    <row r="29" spans="1:11" ht="37.5" x14ac:dyDescent="0.3">
      <c r="A29" s="39"/>
      <c r="B29" s="61" t="s">
        <v>726</v>
      </c>
      <c r="C29" s="140" t="s">
        <v>727</v>
      </c>
      <c r="D29" s="37">
        <v>22000</v>
      </c>
      <c r="E29" s="36"/>
      <c r="F29" s="36"/>
      <c r="G29" s="37"/>
      <c r="H29" s="38"/>
      <c r="I29" s="38"/>
      <c r="J29" s="37"/>
      <c r="K29" s="34"/>
    </row>
    <row r="30" spans="1:11" s="136" customFormat="1" ht="37.5" x14ac:dyDescent="0.3">
      <c r="A30" s="133" t="s">
        <v>76</v>
      </c>
      <c r="B30" s="89"/>
      <c r="C30" s="147" t="s">
        <v>77</v>
      </c>
      <c r="D30" s="114"/>
      <c r="E30" s="114">
        <v>173073.6</v>
      </c>
      <c r="F30" s="114">
        <v>200000</v>
      </c>
      <c r="G30" s="114">
        <v>160000</v>
      </c>
      <c r="H30" s="134">
        <f>ROUND(G30*340.75,2)</f>
        <v>54520000</v>
      </c>
      <c r="I30" s="134">
        <v>43000000</v>
      </c>
      <c r="J30" s="114">
        <v>170837.4</v>
      </c>
      <c r="K30" s="135">
        <f t="shared" ref="K30:K39" si="2">ROUND(J30*340.75,2)</f>
        <v>58212844.049999997</v>
      </c>
    </row>
    <row r="31" spans="1:11" s="136" customFormat="1" x14ac:dyDescent="0.3">
      <c r="A31" s="133" t="s">
        <v>78</v>
      </c>
      <c r="B31" s="89"/>
      <c r="C31" s="147" t="s">
        <v>79</v>
      </c>
      <c r="D31" s="114"/>
      <c r="E31" s="114">
        <v>45292.67</v>
      </c>
      <c r="F31" s="114">
        <v>100000</v>
      </c>
      <c r="G31" s="114">
        <v>50000</v>
      </c>
      <c r="H31" s="134">
        <f>ROUND(G31*340.75,2)</f>
        <v>17037500</v>
      </c>
      <c r="I31" s="134">
        <v>40000000</v>
      </c>
      <c r="J31" s="114">
        <v>5670.74</v>
      </c>
      <c r="K31" s="135">
        <f t="shared" si="2"/>
        <v>1932304.66</v>
      </c>
    </row>
    <row r="32" spans="1:11" x14ac:dyDescent="0.3">
      <c r="A32" s="39" t="s">
        <v>80</v>
      </c>
      <c r="B32" s="61" t="s">
        <v>80</v>
      </c>
      <c r="C32" s="140" t="s">
        <v>81</v>
      </c>
      <c r="D32" s="37">
        <v>3000</v>
      </c>
      <c r="E32" s="37"/>
      <c r="F32" s="37">
        <v>5000</v>
      </c>
      <c r="G32" s="37">
        <v>10000</v>
      </c>
      <c r="H32" s="38">
        <f>ROUND(G32*340.75,2)</f>
        <v>3407500</v>
      </c>
      <c r="I32" s="38">
        <v>6000000</v>
      </c>
      <c r="J32" s="37">
        <v>0</v>
      </c>
      <c r="K32" s="34">
        <f t="shared" si="2"/>
        <v>0</v>
      </c>
    </row>
    <row r="33" spans="1:11" ht="37.5" x14ac:dyDescent="0.3">
      <c r="A33" s="39" t="s">
        <v>82</v>
      </c>
      <c r="B33" s="61" t="s">
        <v>82</v>
      </c>
      <c r="C33" s="140" t="s">
        <v>728</v>
      </c>
      <c r="D33" s="37">
        <v>3000</v>
      </c>
      <c r="E33" s="37">
        <v>248.24</v>
      </c>
      <c r="F33" s="37">
        <v>12000</v>
      </c>
      <c r="G33" s="37">
        <v>20000</v>
      </c>
      <c r="H33" s="38">
        <f>ROUND(G33*340.75,2)</f>
        <v>6815000</v>
      </c>
      <c r="I33" s="38">
        <v>5500000</v>
      </c>
      <c r="J33" s="37">
        <v>5134.5600000000004</v>
      </c>
      <c r="K33" s="34">
        <f t="shared" si="2"/>
        <v>1749601.32</v>
      </c>
    </row>
    <row r="34" spans="1:11" x14ac:dyDescent="0.3">
      <c r="A34" s="39" t="s">
        <v>83</v>
      </c>
      <c r="B34" s="61" t="s">
        <v>83</v>
      </c>
      <c r="C34" s="148" t="s">
        <v>84</v>
      </c>
      <c r="D34" s="36"/>
      <c r="E34" s="36"/>
      <c r="F34" s="36"/>
      <c r="G34" s="37"/>
      <c r="H34" s="38"/>
      <c r="I34" s="38"/>
      <c r="J34" s="37"/>
      <c r="K34" s="34"/>
    </row>
    <row r="35" spans="1:11" x14ac:dyDescent="0.3">
      <c r="A35" s="39" t="s">
        <v>85</v>
      </c>
      <c r="B35" s="61" t="s">
        <v>85</v>
      </c>
      <c r="C35" s="140" t="s">
        <v>86</v>
      </c>
      <c r="D35" s="37">
        <v>4000</v>
      </c>
      <c r="E35" s="37"/>
      <c r="F35" s="37">
        <v>500</v>
      </c>
      <c r="G35" s="37">
        <v>3000</v>
      </c>
      <c r="H35" s="38">
        <f>ROUND(G35*340.75,2)</f>
        <v>1022250</v>
      </c>
      <c r="I35" s="38">
        <v>1000000</v>
      </c>
      <c r="J35" s="37">
        <v>0</v>
      </c>
      <c r="K35" s="34">
        <f t="shared" si="2"/>
        <v>0</v>
      </c>
    </row>
    <row r="36" spans="1:11" x14ac:dyDescent="0.3">
      <c r="A36" s="39"/>
      <c r="B36" s="61" t="s">
        <v>729</v>
      </c>
      <c r="C36" s="148" t="s">
        <v>730</v>
      </c>
      <c r="D36" s="37"/>
      <c r="E36" s="37"/>
      <c r="F36" s="37"/>
      <c r="G36" s="37"/>
      <c r="H36" s="38"/>
      <c r="I36" s="38"/>
      <c r="J36" s="37"/>
      <c r="K36" s="34"/>
    </row>
    <row r="37" spans="1:11" x14ac:dyDescent="0.3">
      <c r="A37" s="39" t="s">
        <v>87</v>
      </c>
      <c r="B37" s="61" t="s">
        <v>87</v>
      </c>
      <c r="C37" s="140" t="s">
        <v>88</v>
      </c>
      <c r="D37" s="37">
        <v>200000</v>
      </c>
      <c r="E37" s="37">
        <v>348.27</v>
      </c>
      <c r="F37" s="37">
        <v>30000</v>
      </c>
      <c r="G37" s="37">
        <v>6000</v>
      </c>
      <c r="H37" s="38">
        <f>ROUND(G37*340.75,2)</f>
        <v>2044500</v>
      </c>
      <c r="I37" s="38">
        <v>2000000</v>
      </c>
      <c r="J37" s="37">
        <v>332.31</v>
      </c>
      <c r="K37" s="34">
        <f t="shared" si="2"/>
        <v>113234.63</v>
      </c>
    </row>
    <row r="38" spans="1:11" ht="37.5" x14ac:dyDescent="0.3">
      <c r="A38" s="39" t="s">
        <v>89</v>
      </c>
      <c r="B38" s="61" t="s">
        <v>89</v>
      </c>
      <c r="C38" s="140" t="s">
        <v>731</v>
      </c>
      <c r="D38" s="37"/>
      <c r="E38" s="37"/>
      <c r="F38" s="37">
        <v>1000</v>
      </c>
      <c r="G38" s="37">
        <v>1000</v>
      </c>
      <c r="H38" s="38">
        <f>ROUND(G38*340.75,2)</f>
        <v>340750</v>
      </c>
      <c r="I38" s="38">
        <v>500000</v>
      </c>
      <c r="J38" s="37">
        <v>0</v>
      </c>
      <c r="K38" s="34">
        <f t="shared" si="2"/>
        <v>0</v>
      </c>
    </row>
    <row r="39" spans="1:11" x14ac:dyDescent="0.3">
      <c r="A39" s="39" t="s">
        <v>90</v>
      </c>
      <c r="B39" s="61" t="s">
        <v>90</v>
      </c>
      <c r="C39" s="140" t="s">
        <v>732</v>
      </c>
      <c r="D39" s="37">
        <v>30000</v>
      </c>
      <c r="E39" s="37">
        <v>4727.2</v>
      </c>
      <c r="F39" s="37">
        <v>25000</v>
      </c>
      <c r="G39" s="37">
        <v>2000</v>
      </c>
      <c r="H39" s="38">
        <f>ROUND(G39*340.75,2)</f>
        <v>681500</v>
      </c>
      <c r="I39" s="38">
        <v>600000</v>
      </c>
      <c r="J39" s="37">
        <v>12834</v>
      </c>
      <c r="K39" s="34">
        <f t="shared" si="2"/>
        <v>4373185.5</v>
      </c>
    </row>
    <row r="40" spans="1:11" s="44" customFormat="1" x14ac:dyDescent="0.3">
      <c r="A40" s="35"/>
      <c r="B40" s="61"/>
      <c r="C40" s="148" t="s">
        <v>91</v>
      </c>
      <c r="D40" s="40">
        <f>SUM(D27:D39)</f>
        <v>262000</v>
      </c>
      <c r="E40" s="40">
        <f>SUM(E27:E39)</f>
        <v>223689.98</v>
      </c>
      <c r="F40" s="40">
        <f>SUM(F27:F39)</f>
        <v>373500</v>
      </c>
      <c r="G40" s="40">
        <f>SUM(G30:G39)</f>
        <v>252000</v>
      </c>
      <c r="H40" s="43">
        <f>SUM(H30:H39)</f>
        <v>85869000</v>
      </c>
      <c r="I40" s="43">
        <f>SUM(I30:I39)</f>
        <v>98600000</v>
      </c>
      <c r="J40" s="40">
        <f>SUM(J30:J39)</f>
        <v>194809.00999999998</v>
      </c>
      <c r="K40" s="149">
        <f>SUM(K30:K39)</f>
        <v>66381170.159999996</v>
      </c>
    </row>
    <row r="41" spans="1:11" s="44" customFormat="1" x14ac:dyDescent="0.3">
      <c r="A41" s="35"/>
      <c r="B41" s="61"/>
      <c r="C41" s="148"/>
      <c r="D41" s="40"/>
      <c r="E41" s="40"/>
      <c r="F41" s="40"/>
      <c r="G41" s="40"/>
      <c r="H41" s="43"/>
      <c r="I41" s="43"/>
      <c r="J41" s="40"/>
      <c r="K41" s="45"/>
    </row>
    <row r="42" spans="1:11" ht="56.25" x14ac:dyDescent="0.3">
      <c r="A42" s="39" t="s">
        <v>92</v>
      </c>
      <c r="B42" s="61" t="s">
        <v>92</v>
      </c>
      <c r="C42" s="148" t="s">
        <v>734</v>
      </c>
      <c r="D42" s="37"/>
      <c r="E42" s="37"/>
      <c r="F42" s="37"/>
      <c r="G42" s="37"/>
      <c r="H42" s="38"/>
      <c r="I42" s="38"/>
      <c r="J42" s="37"/>
      <c r="K42" s="34"/>
    </row>
    <row r="43" spans="1:11" x14ac:dyDescent="0.3">
      <c r="A43" s="150" t="s">
        <v>103</v>
      </c>
      <c r="B43" s="61" t="s">
        <v>103</v>
      </c>
      <c r="C43" s="140" t="s">
        <v>739</v>
      </c>
      <c r="D43" s="37"/>
      <c r="E43" s="37">
        <v>28618.68</v>
      </c>
      <c r="F43" s="37">
        <v>120000</v>
      </c>
      <c r="G43" s="37">
        <v>550000</v>
      </c>
      <c r="H43" s="38">
        <f>ROUND(G43*340.75,2)</f>
        <v>187412500</v>
      </c>
      <c r="I43" s="38">
        <v>100000000</v>
      </c>
      <c r="J43" s="37">
        <v>27202.32</v>
      </c>
      <c r="K43" s="151"/>
    </row>
    <row r="44" spans="1:11" x14ac:dyDescent="0.3">
      <c r="A44" s="39" t="s">
        <v>104</v>
      </c>
      <c r="B44" s="61" t="s">
        <v>104</v>
      </c>
      <c r="C44" s="140" t="s">
        <v>105</v>
      </c>
      <c r="D44" s="37">
        <v>5000</v>
      </c>
      <c r="E44" s="37">
        <v>480</v>
      </c>
      <c r="F44" s="37">
        <v>10500</v>
      </c>
      <c r="G44" s="37">
        <v>1500</v>
      </c>
      <c r="H44" s="38">
        <f>ROUND(G44*340.75,2)</f>
        <v>511125</v>
      </c>
      <c r="I44" s="38">
        <v>500000</v>
      </c>
      <c r="J44" s="37">
        <v>0</v>
      </c>
      <c r="K44" s="34">
        <f>ROUND(J44*340.75,2)</f>
        <v>0</v>
      </c>
    </row>
    <row r="45" spans="1:11" x14ac:dyDescent="0.3">
      <c r="A45" s="39" t="s">
        <v>93</v>
      </c>
      <c r="B45" s="61" t="s">
        <v>93</v>
      </c>
      <c r="C45" s="148" t="s">
        <v>740</v>
      </c>
      <c r="D45" s="37"/>
      <c r="E45" s="37"/>
      <c r="F45" s="37"/>
      <c r="G45" s="37"/>
      <c r="H45" s="38"/>
      <c r="I45" s="38"/>
      <c r="J45" s="37"/>
      <c r="K45" s="34"/>
    </row>
    <row r="46" spans="1:11" x14ac:dyDescent="0.3">
      <c r="A46" s="39" t="s">
        <v>94</v>
      </c>
      <c r="B46" s="61" t="s">
        <v>94</v>
      </c>
      <c r="C46" s="140" t="s">
        <v>737</v>
      </c>
      <c r="D46" s="37">
        <v>495000</v>
      </c>
      <c r="E46" s="37">
        <v>411741.37</v>
      </c>
      <c r="F46" s="37">
        <v>460000</v>
      </c>
      <c r="G46" s="37">
        <v>240000</v>
      </c>
      <c r="H46" s="38">
        <f>ROUND(G46*340.75,2)</f>
        <v>81780000</v>
      </c>
      <c r="I46" s="38">
        <v>54000000</v>
      </c>
      <c r="J46" s="37">
        <v>397459.91</v>
      </c>
      <c r="K46" s="34">
        <f>ROUND(J46*340.75,2)</f>
        <v>135434464.33000001</v>
      </c>
    </row>
    <row r="47" spans="1:11" x14ac:dyDescent="0.3">
      <c r="A47" s="39"/>
      <c r="B47" s="61" t="s">
        <v>736</v>
      </c>
      <c r="C47" s="140" t="s">
        <v>738</v>
      </c>
      <c r="D47" s="41">
        <v>715000</v>
      </c>
      <c r="E47" s="37"/>
      <c r="F47" s="37"/>
      <c r="G47" s="37"/>
      <c r="H47" s="38"/>
      <c r="I47" s="38"/>
      <c r="J47" s="37"/>
      <c r="K47" s="34"/>
    </row>
    <row r="48" spans="1:11" s="136" customFormat="1" x14ac:dyDescent="0.3">
      <c r="A48" s="133" t="s">
        <v>95</v>
      </c>
      <c r="B48" s="89"/>
      <c r="C48" s="147" t="s">
        <v>96</v>
      </c>
      <c r="D48" s="114"/>
      <c r="E48" s="114">
        <v>330290.39</v>
      </c>
      <c r="F48" s="114">
        <v>400000</v>
      </c>
      <c r="G48" s="114">
        <v>550000</v>
      </c>
      <c r="H48" s="134">
        <f>ROUND(G48*340.75,2)</f>
        <v>187412500</v>
      </c>
      <c r="I48" s="134">
        <v>158500000</v>
      </c>
      <c r="J48" s="114">
        <v>352445.71</v>
      </c>
      <c r="K48" s="135">
        <f>ROUND(J48*340.75,2)</f>
        <v>120095875.68000001</v>
      </c>
    </row>
    <row r="49" spans="1:11" s="136" customFormat="1" x14ac:dyDescent="0.3">
      <c r="A49" s="133" t="s">
        <v>97</v>
      </c>
      <c r="B49" s="89"/>
      <c r="C49" s="147" t="s">
        <v>98</v>
      </c>
      <c r="D49" s="114"/>
      <c r="E49" s="114">
        <v>68494.149999999994</v>
      </c>
      <c r="F49" s="114">
        <v>85000</v>
      </c>
      <c r="G49" s="114">
        <v>80000</v>
      </c>
      <c r="H49" s="134">
        <f>ROUND(G49*340.75,2)</f>
        <v>27260000</v>
      </c>
      <c r="I49" s="134">
        <v>22000000</v>
      </c>
      <c r="J49" s="114">
        <v>70861.399999999994</v>
      </c>
      <c r="K49" s="135">
        <f>ROUND(J49*340.75,2)</f>
        <v>24146022.050000001</v>
      </c>
    </row>
    <row r="50" spans="1:11" s="136" customFormat="1" x14ac:dyDescent="0.3">
      <c r="A50" s="133" t="s">
        <v>99</v>
      </c>
      <c r="B50" s="89"/>
      <c r="C50" s="147" t="s">
        <v>100</v>
      </c>
      <c r="D50" s="114"/>
      <c r="E50" s="114">
        <v>8179.6</v>
      </c>
      <c r="F50" s="114">
        <v>20000</v>
      </c>
      <c r="G50" s="114"/>
      <c r="H50" s="134"/>
      <c r="I50" s="134"/>
      <c r="J50" s="114">
        <v>9316.82</v>
      </c>
      <c r="K50" s="135"/>
    </row>
    <row r="51" spans="1:11" s="136" customFormat="1" x14ac:dyDescent="0.3">
      <c r="A51" s="133" t="s">
        <v>101</v>
      </c>
      <c r="B51" s="89"/>
      <c r="C51" s="147" t="s">
        <v>102</v>
      </c>
      <c r="D51" s="114"/>
      <c r="E51" s="114">
        <v>27497.439999999999</v>
      </c>
      <c r="F51" s="114">
        <v>45000</v>
      </c>
      <c r="G51" s="114">
        <v>20000</v>
      </c>
      <c r="H51" s="134">
        <f>ROUND(G51*340.75,2)</f>
        <v>6815000</v>
      </c>
      <c r="I51" s="134">
        <v>6000000</v>
      </c>
      <c r="J51" s="114">
        <v>26162.92</v>
      </c>
      <c r="K51" s="135">
        <f>ROUND(J51*340.75,2)</f>
        <v>8915014.9900000002</v>
      </c>
    </row>
    <row r="52" spans="1:11" s="44" customFormat="1" x14ac:dyDescent="0.3">
      <c r="A52" s="35"/>
      <c r="B52" s="61"/>
      <c r="C52" s="148" t="s">
        <v>106</v>
      </c>
      <c r="D52" s="40">
        <f>SUM(D42:D51)</f>
        <v>1215000</v>
      </c>
      <c r="E52" s="40">
        <f>SUM(E43:E51)</f>
        <v>875301.62999999989</v>
      </c>
      <c r="F52" s="40">
        <f>SUM(F42:F51)</f>
        <v>1140500</v>
      </c>
      <c r="G52" s="40">
        <f>SUM(G46:G51)</f>
        <v>890000</v>
      </c>
      <c r="H52" s="43">
        <f>SUM(H46:H51)</f>
        <v>303267500</v>
      </c>
      <c r="I52" s="43">
        <f>SUM(I46:I51)</f>
        <v>240500000</v>
      </c>
      <c r="J52" s="40">
        <f>SUM(J46:J51)</f>
        <v>856246.76</v>
      </c>
      <c r="K52" s="149">
        <f>SUM(K45:K51)</f>
        <v>288591377.05000001</v>
      </c>
    </row>
    <row r="53" spans="1:11" s="44" customFormat="1" x14ac:dyDescent="0.3">
      <c r="A53" s="35"/>
      <c r="B53" s="61"/>
      <c r="C53" s="148"/>
      <c r="D53" s="40"/>
      <c r="E53" s="40"/>
      <c r="F53" s="40"/>
      <c r="G53" s="40"/>
      <c r="H53" s="43"/>
      <c r="I53" s="43"/>
      <c r="J53" s="40"/>
      <c r="K53" s="45"/>
    </row>
    <row r="54" spans="1:11" x14ac:dyDescent="0.3">
      <c r="A54" s="39" t="s">
        <v>107</v>
      </c>
      <c r="B54" s="61" t="s">
        <v>107</v>
      </c>
      <c r="C54" s="148" t="s">
        <v>735</v>
      </c>
      <c r="D54" s="37"/>
      <c r="E54" s="37"/>
      <c r="F54" s="37"/>
      <c r="G54" s="37"/>
      <c r="H54" s="38"/>
      <c r="I54" s="38"/>
      <c r="J54" s="37"/>
      <c r="K54" s="34"/>
    </row>
    <row r="55" spans="1:11" x14ac:dyDescent="0.3">
      <c r="A55" s="39" t="s">
        <v>108</v>
      </c>
      <c r="B55" s="61" t="s">
        <v>108</v>
      </c>
      <c r="C55" s="148" t="s">
        <v>109</v>
      </c>
      <c r="D55" s="37"/>
      <c r="E55" s="37"/>
      <c r="F55" s="37"/>
      <c r="G55" s="37"/>
      <c r="H55" s="38"/>
      <c r="I55" s="38"/>
      <c r="J55" s="37"/>
      <c r="K55" s="34"/>
    </row>
    <row r="56" spans="1:11" x14ac:dyDescent="0.3">
      <c r="A56" s="39"/>
      <c r="B56" s="61" t="s">
        <v>110</v>
      </c>
      <c r="C56" s="140" t="s">
        <v>741</v>
      </c>
      <c r="D56" s="41">
        <v>423000</v>
      </c>
      <c r="E56" s="37"/>
      <c r="F56" s="37"/>
      <c r="G56" s="37"/>
      <c r="H56" s="38"/>
      <c r="I56" s="38"/>
      <c r="J56" s="37"/>
      <c r="K56" s="34"/>
    </row>
    <row r="57" spans="1:11" s="136" customFormat="1" ht="23.25" customHeight="1" x14ac:dyDescent="0.3">
      <c r="A57" s="133" t="s">
        <v>110</v>
      </c>
      <c r="B57" s="89"/>
      <c r="C57" s="147" t="s">
        <v>111</v>
      </c>
      <c r="D57" s="114"/>
      <c r="E57" s="114">
        <v>132175.15</v>
      </c>
      <c r="F57" s="114">
        <v>225000</v>
      </c>
      <c r="G57" s="114">
        <v>45000</v>
      </c>
      <c r="H57" s="134">
        <f>ROUND(G57*340.75,2)</f>
        <v>15333750</v>
      </c>
      <c r="I57" s="134">
        <v>5000000</v>
      </c>
      <c r="J57" s="114">
        <v>105000</v>
      </c>
      <c r="K57" s="135">
        <f>ROUND(J57*340.75,2)</f>
        <v>35778750</v>
      </c>
    </row>
    <row r="58" spans="1:11" s="136" customFormat="1" ht="18.75" customHeight="1" x14ac:dyDescent="0.3">
      <c r="A58" s="133" t="s">
        <v>112</v>
      </c>
      <c r="B58" s="89"/>
      <c r="C58" s="205" t="s">
        <v>113</v>
      </c>
      <c r="D58" s="114"/>
      <c r="E58" s="114">
        <v>10000</v>
      </c>
      <c r="F58" s="114">
        <v>75000</v>
      </c>
      <c r="G58" s="114">
        <v>15000</v>
      </c>
      <c r="H58" s="134">
        <f>ROUND(G58*340.75,2)</f>
        <v>5111250</v>
      </c>
      <c r="I58" s="134">
        <v>3000000</v>
      </c>
      <c r="J58" s="114">
        <v>0</v>
      </c>
      <c r="K58" s="135">
        <f>ROUND(J58*340.75,2)</f>
        <v>0</v>
      </c>
    </row>
    <row r="59" spans="1:11" s="44" customFormat="1" x14ac:dyDescent="0.3">
      <c r="A59" s="35"/>
      <c r="B59" s="61"/>
      <c r="C59" s="148" t="s">
        <v>114</v>
      </c>
      <c r="D59" s="40">
        <f>SUM(D56:D58)</f>
        <v>423000</v>
      </c>
      <c r="E59" s="40">
        <f>SUM(E57:E58)</f>
        <v>142175.15</v>
      </c>
      <c r="F59" s="40">
        <f>SUM(F54:F58)</f>
        <v>300000</v>
      </c>
      <c r="G59" s="40">
        <f>SUM(G57:G58)</f>
        <v>60000</v>
      </c>
      <c r="H59" s="43">
        <f>SUM(H57:H58)</f>
        <v>20445000</v>
      </c>
      <c r="I59" s="43">
        <f>SUM(I57:I58)</f>
        <v>8000000</v>
      </c>
      <c r="J59" s="40">
        <f>SUM(J57:J58)</f>
        <v>105000</v>
      </c>
      <c r="K59" s="149">
        <f>SUM(K57:K58)</f>
        <v>35778750</v>
      </c>
    </row>
    <row r="60" spans="1:11" s="44" customFormat="1" x14ac:dyDescent="0.3">
      <c r="A60" s="35"/>
      <c r="B60" s="61"/>
      <c r="C60" s="148"/>
      <c r="D60" s="40"/>
      <c r="E60" s="40"/>
      <c r="F60" s="40"/>
      <c r="G60" s="40"/>
      <c r="H60" s="43"/>
      <c r="I60" s="43"/>
      <c r="J60" s="40"/>
      <c r="K60" s="45"/>
    </row>
    <row r="61" spans="1:11" x14ac:dyDescent="0.3">
      <c r="A61" s="39" t="s">
        <v>115</v>
      </c>
      <c r="B61" s="61" t="s">
        <v>115</v>
      </c>
      <c r="C61" s="148" t="s">
        <v>742</v>
      </c>
      <c r="D61" s="37"/>
      <c r="E61" s="37"/>
      <c r="F61" s="37"/>
      <c r="G61" s="37"/>
      <c r="H61" s="38"/>
      <c r="I61" s="38"/>
      <c r="J61" s="37"/>
      <c r="K61" s="34"/>
    </row>
    <row r="62" spans="1:11" x14ac:dyDescent="0.3">
      <c r="A62" s="39" t="s">
        <v>116</v>
      </c>
      <c r="B62" s="61" t="s">
        <v>116</v>
      </c>
      <c r="C62" s="148" t="s">
        <v>117</v>
      </c>
      <c r="D62" s="37"/>
      <c r="E62" s="37"/>
      <c r="F62" s="37"/>
      <c r="G62" s="37"/>
      <c r="H62" s="38"/>
      <c r="I62" s="38"/>
      <c r="J62" s="37"/>
      <c r="K62" s="34"/>
    </row>
    <row r="63" spans="1:11" ht="37.5" x14ac:dyDescent="0.3">
      <c r="A63" s="39" t="s">
        <v>118</v>
      </c>
      <c r="B63" s="61" t="s">
        <v>118</v>
      </c>
      <c r="C63" s="140" t="s">
        <v>743</v>
      </c>
      <c r="D63" s="37">
        <v>9000</v>
      </c>
      <c r="E63" s="37"/>
      <c r="F63" s="37">
        <v>3500</v>
      </c>
      <c r="G63" s="37">
        <v>4400</v>
      </c>
      <c r="H63" s="38">
        <f>ROUND(G63*340.75,2)</f>
        <v>1499300</v>
      </c>
      <c r="I63" s="38">
        <v>1500000</v>
      </c>
      <c r="J63" s="37">
        <v>0</v>
      </c>
      <c r="K63" s="34">
        <f>ROUND(J63*340.75,2)</f>
        <v>0</v>
      </c>
    </row>
    <row r="64" spans="1:11" ht="37.5" x14ac:dyDescent="0.3">
      <c r="A64" s="39" t="s">
        <v>119</v>
      </c>
      <c r="B64" s="61" t="s">
        <v>119</v>
      </c>
      <c r="C64" s="140" t="s">
        <v>744</v>
      </c>
      <c r="D64" s="37">
        <v>4000</v>
      </c>
      <c r="E64" s="37">
        <v>1388</v>
      </c>
      <c r="F64" s="37">
        <v>2000</v>
      </c>
      <c r="G64" s="37">
        <v>8000</v>
      </c>
      <c r="H64" s="38">
        <f>ROUND(G64*340.75,2)</f>
        <v>2726000</v>
      </c>
      <c r="I64" s="38">
        <v>650000</v>
      </c>
      <c r="J64" s="37">
        <v>1735</v>
      </c>
      <c r="K64" s="34">
        <f>ROUND(J64*340.75,2)</f>
        <v>591201.25</v>
      </c>
    </row>
    <row r="65" spans="1:11" x14ac:dyDescent="0.3">
      <c r="A65" s="39" t="s">
        <v>120</v>
      </c>
      <c r="B65" s="61" t="s">
        <v>120</v>
      </c>
      <c r="C65" s="148" t="s">
        <v>121</v>
      </c>
      <c r="D65" s="37"/>
      <c r="E65" s="37"/>
      <c r="F65" s="37"/>
      <c r="G65" s="37"/>
      <c r="H65" s="38"/>
      <c r="I65" s="38"/>
      <c r="J65" s="37"/>
      <c r="K65" s="34"/>
    </row>
    <row r="66" spans="1:11" ht="37.5" x14ac:dyDescent="0.3">
      <c r="A66" s="39" t="s">
        <v>122</v>
      </c>
      <c r="B66" s="61" t="s">
        <v>122</v>
      </c>
      <c r="C66" s="140" t="s">
        <v>745</v>
      </c>
      <c r="D66" s="37">
        <v>1000</v>
      </c>
      <c r="E66" s="37"/>
      <c r="F66" s="37">
        <v>3000</v>
      </c>
      <c r="G66" s="37">
        <v>4000</v>
      </c>
      <c r="H66" s="38">
        <f>ROUND(G66*340.75,2)</f>
        <v>1363000</v>
      </c>
      <c r="I66" s="38">
        <v>1500000</v>
      </c>
      <c r="J66" s="37">
        <v>0</v>
      </c>
      <c r="K66" s="34">
        <f>ROUND(J66*340.75,2)</f>
        <v>0</v>
      </c>
    </row>
    <row r="67" spans="1:11" x14ac:dyDescent="0.3">
      <c r="A67" s="39" t="s">
        <v>123</v>
      </c>
      <c r="B67" s="61" t="s">
        <v>123</v>
      </c>
      <c r="C67" s="148" t="s">
        <v>124</v>
      </c>
      <c r="D67" s="37"/>
      <c r="E67" s="37"/>
      <c r="F67" s="37"/>
      <c r="G67" s="37"/>
      <c r="H67" s="38"/>
      <c r="I67" s="38"/>
      <c r="J67" s="37"/>
      <c r="K67" s="34"/>
    </row>
    <row r="68" spans="1:11" s="153" customFormat="1" ht="37.5" x14ac:dyDescent="0.2">
      <c r="A68" s="139" t="s">
        <v>125</v>
      </c>
      <c r="B68" s="61" t="s">
        <v>125</v>
      </c>
      <c r="C68" s="139" t="s">
        <v>746</v>
      </c>
      <c r="D68" s="141">
        <v>3000</v>
      </c>
      <c r="E68" s="141"/>
      <c r="F68" s="141">
        <v>3500</v>
      </c>
      <c r="G68" s="141">
        <v>5000</v>
      </c>
      <c r="H68" s="142">
        <f>ROUND(G68*340.75,2)</f>
        <v>1703750</v>
      </c>
      <c r="I68" s="142">
        <v>3100000</v>
      </c>
      <c r="J68" s="141">
        <v>0</v>
      </c>
      <c r="K68" s="152">
        <f>ROUND(J68*340.75,2)</f>
        <v>0</v>
      </c>
    </row>
    <row r="69" spans="1:11" s="155" customFormat="1" ht="37.5" x14ac:dyDescent="0.2">
      <c r="A69" s="39" t="s">
        <v>126</v>
      </c>
      <c r="B69" s="61" t="s">
        <v>126</v>
      </c>
      <c r="C69" s="139" t="s">
        <v>747</v>
      </c>
      <c r="D69" s="141">
        <v>3000</v>
      </c>
      <c r="E69" s="37"/>
      <c r="F69" s="37">
        <v>3500</v>
      </c>
      <c r="G69" s="37">
        <v>2000</v>
      </c>
      <c r="H69" s="38">
        <f>ROUND(G69*340.75,2)</f>
        <v>681500</v>
      </c>
      <c r="I69" s="38">
        <v>1400000</v>
      </c>
      <c r="J69" s="37">
        <v>0</v>
      </c>
      <c r="K69" s="154">
        <f>ROUND(J69*340.75,2)</f>
        <v>0</v>
      </c>
    </row>
    <row r="70" spans="1:11" s="144" customFormat="1" ht="37.5" x14ac:dyDescent="0.3">
      <c r="A70" s="156" t="s">
        <v>127</v>
      </c>
      <c r="B70" s="157" t="s">
        <v>127</v>
      </c>
      <c r="C70" s="158" t="s">
        <v>748</v>
      </c>
      <c r="D70" s="159"/>
      <c r="E70" s="159"/>
      <c r="F70" s="159"/>
      <c r="G70" s="159"/>
      <c r="H70" s="160"/>
      <c r="I70" s="160"/>
      <c r="J70" s="159"/>
      <c r="K70" s="143"/>
    </row>
    <row r="71" spans="1:11" s="144" customFormat="1" ht="37.5" x14ac:dyDescent="0.3">
      <c r="A71" s="139" t="s">
        <v>128</v>
      </c>
      <c r="B71" s="99" t="s">
        <v>128</v>
      </c>
      <c r="C71" s="140" t="s">
        <v>749</v>
      </c>
      <c r="D71" s="141">
        <v>90000</v>
      </c>
      <c r="E71" s="141">
        <v>21083.09</v>
      </c>
      <c r="F71" s="141">
        <v>120000</v>
      </c>
      <c r="G71" s="141">
        <v>55000</v>
      </c>
      <c r="H71" s="142">
        <f>ROUND(G71*340.75,2)</f>
        <v>18741250</v>
      </c>
      <c r="I71" s="142">
        <v>12000000</v>
      </c>
      <c r="J71" s="141">
        <v>51725.22</v>
      </c>
      <c r="K71" s="143">
        <f>ROUND(J71*340.75,2)</f>
        <v>17625368.719999999</v>
      </c>
    </row>
    <row r="72" spans="1:11" s="144" customFormat="1" ht="37.5" x14ac:dyDescent="0.3">
      <c r="A72" s="139" t="s">
        <v>129</v>
      </c>
      <c r="B72" s="99" t="s">
        <v>129</v>
      </c>
      <c r="C72" s="140" t="s">
        <v>750</v>
      </c>
      <c r="D72" s="141">
        <v>37000</v>
      </c>
      <c r="E72" s="141">
        <v>10501.35</v>
      </c>
      <c r="F72" s="141">
        <v>60000</v>
      </c>
      <c r="G72" s="141">
        <v>20000</v>
      </c>
      <c r="H72" s="142">
        <f>ROUND(G72*340.75,2)</f>
        <v>6815000</v>
      </c>
      <c r="I72" s="142">
        <v>8500000</v>
      </c>
      <c r="J72" s="141">
        <v>17264</v>
      </c>
      <c r="K72" s="143">
        <f>ROUND(J72*340.75,2)</f>
        <v>5882708</v>
      </c>
    </row>
    <row r="73" spans="1:11" s="144" customFormat="1" ht="37.5" x14ac:dyDescent="0.3">
      <c r="A73" s="139" t="s">
        <v>130</v>
      </c>
      <c r="B73" s="99" t="s">
        <v>130</v>
      </c>
      <c r="C73" s="148" t="s">
        <v>751</v>
      </c>
      <c r="D73" s="141"/>
      <c r="E73" s="141"/>
      <c r="F73" s="141"/>
      <c r="G73" s="141"/>
      <c r="H73" s="142"/>
      <c r="I73" s="142"/>
      <c r="J73" s="141"/>
      <c r="K73" s="143"/>
    </row>
    <row r="74" spans="1:11" s="144" customFormat="1" ht="37.5" x14ac:dyDescent="0.3">
      <c r="A74" s="139" t="s">
        <v>131</v>
      </c>
      <c r="B74" s="99" t="s">
        <v>131</v>
      </c>
      <c r="C74" s="140" t="s">
        <v>752</v>
      </c>
      <c r="D74" s="141">
        <v>90000</v>
      </c>
      <c r="E74" s="141">
        <v>9045.6200000000008</v>
      </c>
      <c r="F74" s="141">
        <v>70000</v>
      </c>
      <c r="G74" s="141">
        <v>230000</v>
      </c>
      <c r="H74" s="142">
        <f>ROUND(G74*340.75,2)</f>
        <v>78372500</v>
      </c>
      <c r="I74" s="142">
        <v>80000000</v>
      </c>
      <c r="J74" s="141">
        <v>25019.72</v>
      </c>
      <c r="K74" s="143">
        <f>ROUND(J74*340.75,2)</f>
        <v>8525469.5899999999</v>
      </c>
    </row>
    <row r="75" spans="1:11" s="144" customFormat="1" ht="37.5" x14ac:dyDescent="0.3">
      <c r="A75" s="139" t="s">
        <v>132</v>
      </c>
      <c r="B75" s="99" t="s">
        <v>132</v>
      </c>
      <c r="C75" s="140" t="s">
        <v>753</v>
      </c>
      <c r="D75" s="141">
        <v>6000</v>
      </c>
      <c r="E75" s="141">
        <v>225</v>
      </c>
      <c r="F75" s="141">
        <v>10000</v>
      </c>
      <c r="G75" s="141"/>
      <c r="H75" s="142"/>
      <c r="I75" s="142"/>
      <c r="J75" s="141"/>
      <c r="K75" s="143"/>
    </row>
    <row r="76" spans="1:11" s="44" customFormat="1" x14ac:dyDescent="0.3">
      <c r="A76" s="35"/>
      <c r="B76" s="61"/>
      <c r="C76" s="148" t="s">
        <v>133</v>
      </c>
      <c r="D76" s="40">
        <f>SUM(D61:D75)</f>
        <v>243000</v>
      </c>
      <c r="E76" s="40">
        <f t="shared" ref="E76:K76" si="3">SUM(E62:E75)</f>
        <v>42243.060000000005</v>
      </c>
      <c r="F76" s="40">
        <f>SUM(F61:F75)</f>
        <v>275500</v>
      </c>
      <c r="G76" s="40">
        <f t="shared" si="3"/>
        <v>328400</v>
      </c>
      <c r="H76" s="43">
        <f t="shared" si="3"/>
        <v>111902300</v>
      </c>
      <c r="I76" s="43">
        <f t="shared" si="3"/>
        <v>108650000</v>
      </c>
      <c r="J76" s="40">
        <f t="shared" si="3"/>
        <v>95743.94</v>
      </c>
      <c r="K76" s="149">
        <f t="shared" si="3"/>
        <v>32624747.559999999</v>
      </c>
    </row>
    <row r="77" spans="1:11" s="44" customFormat="1" x14ac:dyDescent="0.3">
      <c r="A77" s="35"/>
      <c r="B77" s="61"/>
      <c r="C77" s="148"/>
      <c r="D77" s="40"/>
      <c r="E77" s="40"/>
      <c r="F77" s="40"/>
      <c r="G77" s="40"/>
      <c r="H77" s="43"/>
      <c r="I77" s="43"/>
      <c r="J77" s="40"/>
      <c r="K77" s="45"/>
    </row>
    <row r="78" spans="1:11" x14ac:dyDescent="0.3">
      <c r="A78" s="39" t="s">
        <v>134</v>
      </c>
      <c r="B78" s="61" t="s">
        <v>134</v>
      </c>
      <c r="C78" s="148" t="s">
        <v>755</v>
      </c>
      <c r="D78" s="37"/>
      <c r="E78" s="37"/>
      <c r="F78" s="37"/>
      <c r="G78" s="37"/>
      <c r="H78" s="38"/>
      <c r="I78" s="38"/>
      <c r="J78" s="37"/>
      <c r="K78" s="34"/>
    </row>
    <row r="79" spans="1:11" x14ac:dyDescent="0.3">
      <c r="A79" s="39" t="s">
        <v>135</v>
      </c>
      <c r="B79" s="61" t="s">
        <v>135</v>
      </c>
      <c r="C79" s="148" t="s">
        <v>136</v>
      </c>
      <c r="D79" s="37"/>
      <c r="E79" s="37"/>
      <c r="F79" s="37"/>
      <c r="G79" s="37"/>
      <c r="H79" s="38"/>
      <c r="I79" s="38"/>
      <c r="J79" s="37"/>
      <c r="K79" s="34"/>
    </row>
    <row r="80" spans="1:11" x14ac:dyDescent="0.3">
      <c r="A80" s="39" t="s">
        <v>137</v>
      </c>
      <c r="B80" s="61" t="s">
        <v>137</v>
      </c>
      <c r="C80" s="140" t="s">
        <v>532</v>
      </c>
      <c r="D80" s="37">
        <v>1500000</v>
      </c>
      <c r="E80" s="37">
        <v>616367.06999999995</v>
      </c>
      <c r="F80" s="37">
        <v>1300000</v>
      </c>
      <c r="G80" s="37">
        <v>1150000</v>
      </c>
      <c r="H80" s="38">
        <f>ROUND(G80*340.75,2)</f>
        <v>391862500</v>
      </c>
      <c r="I80" s="38">
        <v>320000000</v>
      </c>
      <c r="J80" s="37">
        <v>929597.92</v>
      </c>
      <c r="K80" s="34">
        <f>ROUND(J80*340.75,2)</f>
        <v>316760491.24000001</v>
      </c>
    </row>
    <row r="81" spans="1:11" x14ac:dyDescent="0.3">
      <c r="A81" s="39" t="s">
        <v>138</v>
      </c>
      <c r="B81" s="61" t="s">
        <v>138</v>
      </c>
      <c r="C81" s="140" t="s">
        <v>139</v>
      </c>
      <c r="D81" s="37"/>
      <c r="E81" s="37"/>
      <c r="F81" s="37">
        <v>1000</v>
      </c>
      <c r="G81" s="37">
        <v>20000</v>
      </c>
      <c r="H81" s="38">
        <f>ROUND(G81*340.75,2)</f>
        <v>6815000</v>
      </c>
      <c r="I81" s="38">
        <v>4000000</v>
      </c>
      <c r="J81" s="37">
        <v>0</v>
      </c>
      <c r="K81" s="34">
        <f>ROUND(J81*340.75,2)</f>
        <v>0</v>
      </c>
    </row>
    <row r="82" spans="1:11" x14ac:dyDescent="0.3">
      <c r="A82" s="39" t="s">
        <v>140</v>
      </c>
      <c r="B82" s="61" t="s">
        <v>140</v>
      </c>
      <c r="C82" s="140" t="s">
        <v>141</v>
      </c>
      <c r="D82" s="37"/>
      <c r="E82" s="37"/>
      <c r="F82" s="37">
        <v>300</v>
      </c>
      <c r="G82" s="37">
        <v>300</v>
      </c>
      <c r="H82" s="38">
        <f>ROUND(G82*340.75,2)</f>
        <v>102225</v>
      </c>
      <c r="I82" s="38">
        <v>100000</v>
      </c>
      <c r="J82" s="37">
        <v>0</v>
      </c>
      <c r="K82" s="34">
        <f>ROUND(J82*340.75,2)</f>
        <v>0</v>
      </c>
    </row>
    <row r="83" spans="1:11" x14ac:dyDescent="0.3">
      <c r="A83" s="137" t="s">
        <v>142</v>
      </c>
      <c r="B83" s="128" t="s">
        <v>142</v>
      </c>
      <c r="C83" s="158" t="s">
        <v>143</v>
      </c>
      <c r="D83" s="161"/>
      <c r="E83" s="161"/>
      <c r="F83" s="161"/>
      <c r="G83" s="161"/>
      <c r="H83" s="162"/>
      <c r="I83" s="162"/>
      <c r="J83" s="161"/>
      <c r="K83" s="151"/>
    </row>
    <row r="84" spans="1:11" x14ac:dyDescent="0.3">
      <c r="A84" s="39" t="s">
        <v>144</v>
      </c>
      <c r="B84" s="61" t="s">
        <v>144</v>
      </c>
      <c r="C84" s="140" t="s">
        <v>145</v>
      </c>
      <c r="D84" s="37">
        <v>15000</v>
      </c>
      <c r="E84" s="37">
        <v>9154.15</v>
      </c>
      <c r="F84" s="37">
        <v>30000</v>
      </c>
      <c r="G84" s="37">
        <v>30000</v>
      </c>
      <c r="H84" s="38">
        <f>ROUND(G84*340.75,2)</f>
        <v>10222500</v>
      </c>
      <c r="I84" s="38">
        <v>10000000</v>
      </c>
      <c r="J84" s="37">
        <v>15475.26</v>
      </c>
      <c r="K84" s="34">
        <f>ROUND(J84*340.75,2)</f>
        <v>5273194.8499999996</v>
      </c>
    </row>
    <row r="85" spans="1:11" x14ac:dyDescent="0.3">
      <c r="A85" s="39" t="s">
        <v>146</v>
      </c>
      <c r="B85" s="61" t="s">
        <v>146</v>
      </c>
      <c r="C85" s="148" t="s">
        <v>147</v>
      </c>
      <c r="D85" s="37"/>
      <c r="E85" s="37"/>
      <c r="F85" s="37"/>
      <c r="G85" s="37"/>
      <c r="H85" s="38"/>
      <c r="I85" s="38"/>
      <c r="J85" s="37"/>
      <c r="K85" s="34"/>
    </row>
    <row r="86" spans="1:11" x14ac:dyDescent="0.3">
      <c r="A86" s="39" t="s">
        <v>148</v>
      </c>
      <c r="B86" s="61" t="s">
        <v>148</v>
      </c>
      <c r="C86" s="140" t="s">
        <v>149</v>
      </c>
      <c r="D86" s="37">
        <v>110000</v>
      </c>
      <c r="E86" s="37">
        <v>93261.72</v>
      </c>
      <c r="F86" s="37">
        <v>130000</v>
      </c>
      <c r="G86" s="37">
        <v>200000</v>
      </c>
      <c r="H86" s="38">
        <f>ROUND(G86*340.75,2)</f>
        <v>68150000</v>
      </c>
      <c r="I86" s="38">
        <v>50000000</v>
      </c>
      <c r="J86" s="37">
        <v>122476.94</v>
      </c>
      <c r="K86" s="34">
        <f>ROUND(J86*340.75,2)</f>
        <v>41734017.310000002</v>
      </c>
    </row>
    <row r="87" spans="1:11" x14ac:dyDescent="0.3">
      <c r="A87" s="39" t="s">
        <v>150</v>
      </c>
      <c r="B87" s="61" t="s">
        <v>150</v>
      </c>
      <c r="C87" s="140" t="s">
        <v>756</v>
      </c>
      <c r="D87" s="37">
        <v>790000</v>
      </c>
      <c r="E87" s="37">
        <v>99538.9</v>
      </c>
      <c r="F87" s="37">
        <v>200000</v>
      </c>
      <c r="G87" s="37">
        <v>200000</v>
      </c>
      <c r="H87" s="38">
        <f>ROUND(G87*340.75,2)</f>
        <v>68150000</v>
      </c>
      <c r="I87" s="38">
        <v>70000000</v>
      </c>
      <c r="J87" s="37">
        <v>101021.63</v>
      </c>
      <c r="K87" s="34">
        <f>ROUND(J87*340.75,2)</f>
        <v>34423120.420000002</v>
      </c>
    </row>
    <row r="88" spans="1:11" x14ac:dyDescent="0.3">
      <c r="A88" s="39" t="s">
        <v>151</v>
      </c>
      <c r="B88" s="61" t="s">
        <v>151</v>
      </c>
      <c r="C88" s="140" t="s">
        <v>152</v>
      </c>
      <c r="D88" s="37"/>
      <c r="E88" s="37"/>
      <c r="F88" s="37">
        <v>3000</v>
      </c>
      <c r="G88" s="37">
        <v>3000</v>
      </c>
      <c r="H88" s="38">
        <f>ROUND(G88*340.75,2)</f>
        <v>1022250</v>
      </c>
      <c r="I88" s="38">
        <v>1200000</v>
      </c>
      <c r="J88" s="37">
        <v>0</v>
      </c>
      <c r="K88" s="34">
        <f>ROUND(J88*340.75,2)</f>
        <v>0</v>
      </c>
    </row>
    <row r="89" spans="1:11" x14ac:dyDescent="0.3">
      <c r="A89" s="39"/>
      <c r="B89" s="61" t="s">
        <v>757</v>
      </c>
      <c r="C89" s="140" t="s">
        <v>593</v>
      </c>
      <c r="D89" s="37">
        <v>30000</v>
      </c>
      <c r="E89" s="37"/>
      <c r="F89" s="37"/>
      <c r="G89" s="37"/>
      <c r="H89" s="38"/>
      <c r="I89" s="38"/>
      <c r="J89" s="37"/>
      <c r="K89" s="34"/>
    </row>
    <row r="90" spans="1:11" x14ac:dyDescent="0.3">
      <c r="A90" s="39" t="s">
        <v>153</v>
      </c>
      <c r="B90" s="61" t="s">
        <v>153</v>
      </c>
      <c r="C90" s="148" t="s">
        <v>758</v>
      </c>
      <c r="D90" s="37"/>
      <c r="E90" s="37"/>
      <c r="F90" s="37"/>
      <c r="G90" s="37"/>
      <c r="H90" s="38"/>
      <c r="I90" s="38"/>
      <c r="J90" s="37"/>
      <c r="K90" s="34"/>
    </row>
    <row r="91" spans="1:11" x14ac:dyDescent="0.3">
      <c r="A91" s="39" t="s">
        <v>154</v>
      </c>
      <c r="B91" s="61" t="s">
        <v>154</v>
      </c>
      <c r="C91" s="140" t="s">
        <v>759</v>
      </c>
      <c r="D91" s="37">
        <v>5000</v>
      </c>
      <c r="E91" s="37">
        <v>1141</v>
      </c>
      <c r="F91" s="37">
        <v>3000</v>
      </c>
      <c r="G91" s="37">
        <v>1500</v>
      </c>
      <c r="H91" s="38">
        <f>ROUND(G91*340.75,2)</f>
        <v>511125</v>
      </c>
      <c r="I91" s="38">
        <v>600000</v>
      </c>
      <c r="J91" s="37">
        <v>1402</v>
      </c>
      <c r="K91" s="34">
        <f>ROUND(J91*340.75,2)</f>
        <v>477731.5</v>
      </c>
    </row>
    <row r="92" spans="1:11" x14ac:dyDescent="0.3">
      <c r="A92" s="39" t="s">
        <v>155</v>
      </c>
      <c r="B92" s="61" t="s">
        <v>155</v>
      </c>
      <c r="C92" s="140" t="s">
        <v>760</v>
      </c>
      <c r="D92" s="37">
        <v>150000</v>
      </c>
      <c r="E92" s="37">
        <v>111951</v>
      </c>
      <c r="F92" s="37">
        <v>145000</v>
      </c>
      <c r="G92" s="37">
        <v>75000</v>
      </c>
      <c r="H92" s="38">
        <f>ROUND(G92*340.75,2)</f>
        <v>25556250</v>
      </c>
      <c r="I92" s="38">
        <v>25000000</v>
      </c>
      <c r="J92" s="37">
        <v>99947.98</v>
      </c>
      <c r="K92" s="34">
        <f>ROUND(J92*340.75,2)</f>
        <v>34057274.189999998</v>
      </c>
    </row>
    <row r="93" spans="1:11" x14ac:dyDescent="0.3">
      <c r="A93" s="39" t="s">
        <v>156</v>
      </c>
      <c r="B93" s="61" t="s">
        <v>156</v>
      </c>
      <c r="C93" s="140" t="s">
        <v>761</v>
      </c>
      <c r="D93" s="37">
        <v>147600</v>
      </c>
      <c r="E93" s="37">
        <v>31308.38</v>
      </c>
      <c r="F93" s="37">
        <v>95000</v>
      </c>
      <c r="G93" s="37">
        <v>70000</v>
      </c>
      <c r="H93" s="38">
        <f>ROUND(G93*340.75,2)</f>
        <v>23852500</v>
      </c>
      <c r="I93" s="38">
        <v>20000000</v>
      </c>
      <c r="J93" s="37">
        <v>101458.14</v>
      </c>
      <c r="K93" s="34">
        <f>ROUND(J93*340.75,2)</f>
        <v>34571861.210000001</v>
      </c>
    </row>
    <row r="94" spans="1:11" x14ac:dyDescent="0.3">
      <c r="A94" s="39" t="s">
        <v>157</v>
      </c>
      <c r="B94" s="61" t="s">
        <v>157</v>
      </c>
      <c r="C94" s="148" t="s">
        <v>158</v>
      </c>
      <c r="D94" s="37"/>
      <c r="E94" s="37"/>
      <c r="F94" s="37"/>
      <c r="G94" s="37"/>
      <c r="H94" s="38"/>
      <c r="I94" s="38"/>
      <c r="J94" s="37"/>
      <c r="K94" s="34"/>
    </row>
    <row r="95" spans="1:11" x14ac:dyDescent="0.3">
      <c r="A95" s="39" t="s">
        <v>159</v>
      </c>
      <c r="B95" s="61" t="s">
        <v>159</v>
      </c>
      <c r="C95" s="140" t="s">
        <v>160</v>
      </c>
      <c r="D95" s="37">
        <v>100000</v>
      </c>
      <c r="E95" s="37">
        <v>8750.74</v>
      </c>
      <c r="F95" s="37">
        <v>105000</v>
      </c>
      <c r="G95" s="37">
        <v>40000</v>
      </c>
      <c r="H95" s="38">
        <f>ROUND(G95*340.75,2)</f>
        <v>13630000</v>
      </c>
      <c r="I95" s="38">
        <v>25000000</v>
      </c>
      <c r="J95" s="37">
        <v>2481.02</v>
      </c>
      <c r="K95" s="34">
        <f>ROUND(J95*340.75,2)</f>
        <v>845407.57</v>
      </c>
    </row>
    <row r="96" spans="1:11" ht="37.5" x14ac:dyDescent="0.3">
      <c r="A96" s="39" t="s">
        <v>161</v>
      </c>
      <c r="B96" s="61" t="s">
        <v>161</v>
      </c>
      <c r="C96" s="140" t="s">
        <v>762</v>
      </c>
      <c r="D96" s="37"/>
      <c r="E96" s="37"/>
      <c r="F96" s="37">
        <v>100</v>
      </c>
      <c r="G96" s="37">
        <v>8500</v>
      </c>
      <c r="H96" s="38">
        <f>ROUND(G96*340.75,2)</f>
        <v>2896375</v>
      </c>
      <c r="I96" s="38">
        <v>3000000</v>
      </c>
      <c r="J96" s="37">
        <v>0</v>
      </c>
      <c r="K96" s="34">
        <f>ROUND(J96*340.75,2)</f>
        <v>0</v>
      </c>
    </row>
    <row r="97" spans="1:11" x14ac:dyDescent="0.3">
      <c r="A97" s="39" t="s">
        <v>162</v>
      </c>
      <c r="B97" s="61" t="s">
        <v>162</v>
      </c>
      <c r="C97" s="140" t="s">
        <v>765</v>
      </c>
      <c r="D97" s="37">
        <v>20000</v>
      </c>
      <c r="E97" s="37">
        <v>47874.41</v>
      </c>
      <c r="F97" s="37">
        <v>80000</v>
      </c>
      <c r="G97" s="37">
        <v>40000</v>
      </c>
      <c r="H97" s="38">
        <f>ROUND(G97*340.75,2)</f>
        <v>13630000</v>
      </c>
      <c r="I97" s="38">
        <v>15000000</v>
      </c>
      <c r="J97" s="37">
        <v>19617.66</v>
      </c>
      <c r="K97" s="34">
        <f>ROUND(J97*340.75,2)</f>
        <v>6684717.6500000004</v>
      </c>
    </row>
    <row r="98" spans="1:11" x14ac:dyDescent="0.3">
      <c r="A98" s="39" t="s">
        <v>163</v>
      </c>
      <c r="B98" s="61" t="s">
        <v>163</v>
      </c>
      <c r="C98" s="140" t="s">
        <v>766</v>
      </c>
      <c r="D98" s="37">
        <v>180000</v>
      </c>
      <c r="E98" s="37">
        <v>49418.83</v>
      </c>
      <c r="F98" s="37">
        <v>130000</v>
      </c>
      <c r="G98" s="37">
        <v>800000</v>
      </c>
      <c r="H98" s="38">
        <f>ROUND(G98*340.75,2)</f>
        <v>272600000</v>
      </c>
      <c r="I98" s="38">
        <v>220000000</v>
      </c>
      <c r="J98" s="37">
        <v>23281.51</v>
      </c>
      <c r="K98" s="34">
        <f>ROUND(J98*340.75,2)</f>
        <v>7933174.5300000003</v>
      </c>
    </row>
    <row r="99" spans="1:11" x14ac:dyDescent="0.3">
      <c r="A99" s="39" t="s">
        <v>164</v>
      </c>
      <c r="B99" s="61" t="s">
        <v>164</v>
      </c>
      <c r="C99" s="148" t="s">
        <v>165</v>
      </c>
      <c r="D99" s="37"/>
      <c r="E99" s="37"/>
      <c r="F99" s="37"/>
      <c r="G99" s="37"/>
      <c r="H99" s="38"/>
      <c r="I99" s="38"/>
      <c r="J99" s="37"/>
      <c r="K99" s="34"/>
    </row>
    <row r="100" spans="1:11" x14ac:dyDescent="0.3">
      <c r="A100" s="39" t="s">
        <v>166</v>
      </c>
      <c r="B100" s="61" t="s">
        <v>166</v>
      </c>
      <c r="C100" s="140" t="s">
        <v>167</v>
      </c>
      <c r="D100" s="37">
        <v>22500</v>
      </c>
      <c r="E100" s="37">
        <v>231.29</v>
      </c>
      <c r="F100" s="37">
        <v>12500</v>
      </c>
      <c r="G100" s="37">
        <v>50000</v>
      </c>
      <c r="H100" s="38">
        <f>ROUND(G100*340.75,2)</f>
        <v>17037500</v>
      </c>
      <c r="I100" s="38">
        <v>30000000</v>
      </c>
      <c r="J100" s="37">
        <v>863.37</v>
      </c>
      <c r="K100" s="34">
        <f>ROUND(J100*340.75,2)</f>
        <v>294193.33</v>
      </c>
    </row>
    <row r="101" spans="1:11" x14ac:dyDescent="0.3">
      <c r="A101" s="39" t="s">
        <v>168</v>
      </c>
      <c r="B101" s="61" t="s">
        <v>168</v>
      </c>
      <c r="C101" s="148" t="s">
        <v>169</v>
      </c>
      <c r="D101" s="37"/>
      <c r="E101" s="37"/>
      <c r="F101" s="37"/>
      <c r="G101" s="37"/>
      <c r="H101" s="38"/>
      <c r="I101" s="38"/>
      <c r="J101" s="37"/>
      <c r="K101" s="34"/>
    </row>
    <row r="102" spans="1:11" x14ac:dyDescent="0.3">
      <c r="A102" s="39" t="s">
        <v>170</v>
      </c>
      <c r="B102" s="61" t="s">
        <v>170</v>
      </c>
      <c r="C102" s="140" t="s">
        <v>171</v>
      </c>
      <c r="D102" s="37"/>
      <c r="E102" s="37">
        <v>254.92</v>
      </c>
      <c r="F102" s="37">
        <v>1050</v>
      </c>
      <c r="G102" s="37">
        <v>7500</v>
      </c>
      <c r="H102" s="38">
        <f>ROUND(G102*340.75,2)</f>
        <v>2555625</v>
      </c>
      <c r="I102" s="38">
        <v>2000000</v>
      </c>
      <c r="J102" s="37">
        <v>0</v>
      </c>
      <c r="K102" s="34">
        <f>ROUND(J102*340.75,2)</f>
        <v>0</v>
      </c>
    </row>
    <row r="103" spans="1:11" x14ac:dyDescent="0.3">
      <c r="A103" s="39" t="s">
        <v>172</v>
      </c>
      <c r="B103" s="61" t="s">
        <v>172</v>
      </c>
      <c r="C103" s="140" t="s">
        <v>173</v>
      </c>
      <c r="D103" s="37">
        <v>2000</v>
      </c>
      <c r="E103" s="37"/>
      <c r="F103" s="37">
        <v>1500</v>
      </c>
      <c r="G103" s="37">
        <v>1500</v>
      </c>
      <c r="H103" s="38">
        <f>ROUND(G103*340.75,2)</f>
        <v>511125</v>
      </c>
      <c r="I103" s="38">
        <v>500000</v>
      </c>
      <c r="J103" s="37">
        <v>0</v>
      </c>
      <c r="K103" s="34">
        <f>ROUND(J103*340.75,2)</f>
        <v>0</v>
      </c>
    </row>
    <row r="104" spans="1:11" x14ac:dyDescent="0.3">
      <c r="A104" s="39" t="s">
        <v>768</v>
      </c>
      <c r="B104" s="61" t="s">
        <v>767</v>
      </c>
      <c r="C104" s="140" t="s">
        <v>594</v>
      </c>
      <c r="D104" s="37">
        <v>700000</v>
      </c>
      <c r="E104" s="37">
        <v>17126.189999999999</v>
      </c>
      <c r="F104" s="37">
        <v>57000</v>
      </c>
      <c r="G104" s="37"/>
      <c r="H104" s="38"/>
      <c r="I104" s="38"/>
      <c r="J104" s="37"/>
      <c r="K104" s="34"/>
    </row>
    <row r="105" spans="1:11" x14ac:dyDescent="0.3">
      <c r="A105" s="39" t="s">
        <v>174</v>
      </c>
      <c r="B105" s="61" t="s">
        <v>174</v>
      </c>
      <c r="C105" s="148" t="s">
        <v>175</v>
      </c>
      <c r="D105" s="37"/>
      <c r="E105" s="37"/>
      <c r="F105" s="37"/>
      <c r="G105" s="37"/>
      <c r="H105" s="38"/>
      <c r="I105" s="38"/>
      <c r="J105" s="37"/>
      <c r="K105" s="34"/>
    </row>
    <row r="106" spans="1:11" x14ac:dyDescent="0.3">
      <c r="A106" s="39" t="s">
        <v>176</v>
      </c>
      <c r="B106" s="61" t="s">
        <v>176</v>
      </c>
      <c r="C106" s="140" t="s">
        <v>769</v>
      </c>
      <c r="D106" s="37">
        <v>40000</v>
      </c>
      <c r="E106" s="37">
        <v>35221.199999999997</v>
      </c>
      <c r="F106" s="37">
        <v>50000</v>
      </c>
      <c r="G106" s="37">
        <v>4300000</v>
      </c>
      <c r="H106" s="38">
        <f>ROUND(G106*340.75,2)</f>
        <v>1465225000</v>
      </c>
      <c r="I106" s="38">
        <v>1800000000</v>
      </c>
      <c r="J106" s="37">
        <v>33889.71</v>
      </c>
      <c r="K106" s="34">
        <f>ROUND(J106*340.75,2)</f>
        <v>11547918.68</v>
      </c>
    </row>
    <row r="107" spans="1:11" s="144" customFormat="1" ht="37.5" x14ac:dyDescent="0.3">
      <c r="A107" s="139" t="s">
        <v>177</v>
      </c>
      <c r="B107" s="99" t="s">
        <v>177</v>
      </c>
      <c r="C107" s="140" t="s">
        <v>770</v>
      </c>
      <c r="D107" s="141">
        <v>80000</v>
      </c>
      <c r="E107" s="141">
        <v>3215</v>
      </c>
      <c r="F107" s="141">
        <v>100000</v>
      </c>
      <c r="G107" s="141">
        <v>15000</v>
      </c>
      <c r="H107" s="142">
        <f>ROUND(G107*340.75,2)</f>
        <v>5111250</v>
      </c>
      <c r="I107" s="142">
        <v>5000000</v>
      </c>
      <c r="J107" s="141">
        <v>6080.72</v>
      </c>
      <c r="K107" s="143">
        <f>ROUND(J107*340.75,2)</f>
        <v>2072005.34</v>
      </c>
    </row>
    <row r="108" spans="1:11" x14ac:dyDescent="0.3">
      <c r="A108" s="39" t="s">
        <v>178</v>
      </c>
      <c r="B108" s="61" t="s">
        <v>178</v>
      </c>
      <c r="C108" s="140" t="s">
        <v>179</v>
      </c>
      <c r="D108" s="37">
        <v>100000</v>
      </c>
      <c r="E108" s="37">
        <v>35164.28</v>
      </c>
      <c r="F108" s="37">
        <v>40000</v>
      </c>
      <c r="G108" s="37">
        <v>150000</v>
      </c>
      <c r="H108" s="38">
        <f>ROUND(G108*340.75,2)</f>
        <v>51112500</v>
      </c>
      <c r="I108" s="38">
        <v>14000000</v>
      </c>
      <c r="J108" s="37">
        <v>6098.27</v>
      </c>
      <c r="K108" s="34">
        <f>ROUND(J108*340.75,2)</f>
        <v>2077985.5</v>
      </c>
    </row>
    <row r="109" spans="1:11" ht="37.5" x14ac:dyDescent="0.3">
      <c r="A109" s="39" t="s">
        <v>180</v>
      </c>
      <c r="B109" s="61" t="s">
        <v>180</v>
      </c>
      <c r="C109" s="140" t="s">
        <v>771</v>
      </c>
      <c r="D109" s="37">
        <v>21000</v>
      </c>
      <c r="E109" s="37">
        <v>15489.98</v>
      </c>
      <c r="F109" s="37">
        <v>40000</v>
      </c>
      <c r="G109" s="37">
        <v>20000</v>
      </c>
      <c r="H109" s="38">
        <f>ROUND(G109*340.75,2)</f>
        <v>6815000</v>
      </c>
      <c r="I109" s="38">
        <v>10000000</v>
      </c>
      <c r="J109" s="37">
        <v>39637.949999999997</v>
      </c>
      <c r="K109" s="34">
        <f>ROUND(J109*340.75,2)</f>
        <v>13506631.460000001</v>
      </c>
    </row>
    <row r="110" spans="1:11" x14ac:dyDescent="0.3">
      <c r="A110" s="39" t="s">
        <v>181</v>
      </c>
      <c r="B110" s="61" t="s">
        <v>181</v>
      </c>
      <c r="C110" s="140" t="s">
        <v>772</v>
      </c>
      <c r="D110" s="37">
        <v>35000</v>
      </c>
      <c r="E110" s="37">
        <v>8411.89</v>
      </c>
      <c r="F110" s="37">
        <v>45000</v>
      </c>
      <c r="G110" s="37">
        <v>20000</v>
      </c>
      <c r="H110" s="38">
        <f>ROUND(G110*340.75,2)</f>
        <v>6815000</v>
      </c>
      <c r="I110" s="38">
        <v>10000000</v>
      </c>
      <c r="J110" s="37">
        <v>12829.96</v>
      </c>
      <c r="K110" s="34">
        <f>ROUND(J110*340.75,2)</f>
        <v>4371808.87</v>
      </c>
    </row>
    <row r="111" spans="1:11" s="44" customFormat="1" x14ac:dyDescent="0.3">
      <c r="A111" s="35"/>
      <c r="B111" s="61"/>
      <c r="C111" s="148" t="s">
        <v>182</v>
      </c>
      <c r="D111" s="40">
        <f>SUM(D78:D110)</f>
        <v>4048100</v>
      </c>
      <c r="E111" s="40">
        <f>SUM(E78:E110)</f>
        <v>1183880.9499999997</v>
      </c>
      <c r="F111" s="40">
        <f>SUM(F77:F110)</f>
        <v>2569450</v>
      </c>
      <c r="G111" s="40">
        <f>SUM(G80:G110)</f>
        <v>7202300</v>
      </c>
      <c r="H111" s="43">
        <f>SUM(H80:H110)</f>
        <v>2454183725</v>
      </c>
      <c r="I111" s="43">
        <f>SUM(I80:I110)</f>
        <v>2635400000</v>
      </c>
      <c r="J111" s="40">
        <f>SUM(J80:J110)</f>
        <v>1516160.0399999998</v>
      </c>
      <c r="K111" s="149">
        <f>SUM(K80:K110)</f>
        <v>516631533.64999992</v>
      </c>
    </row>
    <row r="112" spans="1:11" s="44" customFormat="1" x14ac:dyDescent="0.3">
      <c r="A112" s="35"/>
      <c r="B112" s="61"/>
      <c r="C112" s="148"/>
      <c r="D112" s="40"/>
      <c r="E112" s="40"/>
      <c r="F112" s="40"/>
      <c r="G112" s="40"/>
      <c r="H112" s="43"/>
      <c r="I112" s="43"/>
      <c r="J112" s="40"/>
      <c r="K112" s="45"/>
    </row>
    <row r="113" spans="1:11" x14ac:dyDescent="0.3">
      <c r="A113" s="39" t="s">
        <v>183</v>
      </c>
      <c r="B113" s="61" t="s">
        <v>183</v>
      </c>
      <c r="C113" s="148" t="s">
        <v>773</v>
      </c>
      <c r="D113" s="37"/>
      <c r="E113" s="37"/>
      <c r="F113" s="37"/>
      <c r="G113" s="37"/>
      <c r="H113" s="38"/>
      <c r="I113" s="38"/>
      <c r="J113" s="37"/>
      <c r="K113" s="34"/>
    </row>
    <row r="114" spans="1:11" x14ac:dyDescent="0.3">
      <c r="A114" s="39" t="s">
        <v>184</v>
      </c>
      <c r="B114" s="61" t="s">
        <v>184</v>
      </c>
      <c r="C114" s="148" t="s">
        <v>776</v>
      </c>
      <c r="D114" s="37"/>
      <c r="E114" s="37"/>
      <c r="F114" s="37"/>
      <c r="G114" s="37"/>
      <c r="H114" s="38"/>
      <c r="I114" s="38"/>
      <c r="J114" s="37"/>
      <c r="K114" s="34"/>
    </row>
    <row r="115" spans="1:11" x14ac:dyDescent="0.3">
      <c r="A115" s="39"/>
      <c r="B115" s="61" t="s">
        <v>774</v>
      </c>
      <c r="C115" s="140" t="s">
        <v>775</v>
      </c>
      <c r="D115" s="41">
        <v>500000</v>
      </c>
      <c r="E115" s="37"/>
      <c r="F115" s="37"/>
      <c r="G115" s="37"/>
      <c r="H115" s="38"/>
      <c r="I115" s="38"/>
      <c r="J115" s="37"/>
      <c r="K115" s="34"/>
    </row>
    <row r="116" spans="1:11" s="136" customFormat="1" x14ac:dyDescent="0.3">
      <c r="A116" s="133" t="s">
        <v>185</v>
      </c>
      <c r="B116" s="89"/>
      <c r="C116" s="147" t="s">
        <v>186</v>
      </c>
      <c r="D116" s="114"/>
      <c r="E116" s="114"/>
      <c r="F116" s="114">
        <v>20000</v>
      </c>
      <c r="G116" s="114">
        <v>2000</v>
      </c>
      <c r="H116" s="134">
        <f>ROUND(G116*340.75,2)</f>
        <v>681500</v>
      </c>
      <c r="I116" s="134">
        <v>1000000</v>
      </c>
      <c r="J116" s="114">
        <v>82345.72</v>
      </c>
      <c r="K116" s="135">
        <f>ROUND(J116*340.75,2)</f>
        <v>28059304.09</v>
      </c>
    </row>
    <row r="117" spans="1:11" s="136" customFormat="1" x14ac:dyDescent="0.3">
      <c r="A117" s="133" t="s">
        <v>187</v>
      </c>
      <c r="B117" s="89"/>
      <c r="C117" s="147" t="s">
        <v>188</v>
      </c>
      <c r="D117" s="114"/>
      <c r="E117" s="114">
        <v>161772.41</v>
      </c>
      <c r="F117" s="114">
        <v>390000</v>
      </c>
      <c r="G117" s="114">
        <v>20000</v>
      </c>
      <c r="H117" s="134">
        <f>ROUND(G117*340.75,2)</f>
        <v>6815000</v>
      </c>
      <c r="I117" s="134">
        <v>8000000</v>
      </c>
      <c r="J117" s="114">
        <v>41175.81</v>
      </c>
      <c r="K117" s="135">
        <f>ROUND(J117*340.75,2)</f>
        <v>14030657.26</v>
      </c>
    </row>
    <row r="118" spans="1:11" x14ac:dyDescent="0.3">
      <c r="A118" s="137" t="s">
        <v>189</v>
      </c>
      <c r="B118" s="128" t="s">
        <v>189</v>
      </c>
      <c r="C118" s="204" t="s">
        <v>190</v>
      </c>
      <c r="D118" s="130">
        <v>2000</v>
      </c>
      <c r="E118" s="130"/>
      <c r="F118" s="130">
        <v>2000</v>
      </c>
      <c r="G118" s="130">
        <v>2000</v>
      </c>
      <c r="H118" s="131">
        <f>ROUND(G118*340.75,2)</f>
        <v>681500</v>
      </c>
      <c r="I118" s="131">
        <v>1000000</v>
      </c>
      <c r="J118" s="130">
        <v>631.45000000000005</v>
      </c>
      <c r="K118" s="34">
        <f>ROUND(J118*340.75,2)</f>
        <v>215166.59</v>
      </c>
    </row>
    <row r="119" spans="1:11" x14ac:dyDescent="0.3">
      <c r="A119" s="39" t="s">
        <v>191</v>
      </c>
      <c r="B119" s="61" t="s">
        <v>191</v>
      </c>
      <c r="C119" s="140" t="s">
        <v>777</v>
      </c>
      <c r="D119" s="37">
        <v>40000</v>
      </c>
      <c r="E119" s="37">
        <v>12155.34</v>
      </c>
      <c r="F119" s="37">
        <v>35000</v>
      </c>
      <c r="G119" s="37">
        <v>90000</v>
      </c>
      <c r="H119" s="38">
        <f>ROUND(G119*340.75,2)</f>
        <v>30667500</v>
      </c>
      <c r="I119" s="38">
        <v>30000000</v>
      </c>
      <c r="J119" s="37">
        <v>11014.24</v>
      </c>
      <c r="K119" s="34">
        <f>ROUND(J119*340.75,2)</f>
        <v>3753102.28</v>
      </c>
    </row>
    <row r="120" spans="1:11" x14ac:dyDescent="0.3">
      <c r="A120" s="39" t="s">
        <v>192</v>
      </c>
      <c r="B120" s="61" t="s">
        <v>192</v>
      </c>
      <c r="C120" s="148" t="s">
        <v>193</v>
      </c>
      <c r="D120" s="37"/>
      <c r="E120" s="37"/>
      <c r="F120" s="37"/>
      <c r="G120" s="37"/>
      <c r="H120" s="38"/>
      <c r="I120" s="38"/>
      <c r="J120" s="37"/>
      <c r="K120" s="34"/>
    </row>
    <row r="121" spans="1:11" x14ac:dyDescent="0.3">
      <c r="A121" s="39" t="s">
        <v>194</v>
      </c>
      <c r="B121" s="61" t="s">
        <v>194</v>
      </c>
      <c r="C121" s="140" t="s">
        <v>195</v>
      </c>
      <c r="D121" s="37"/>
      <c r="E121" s="37"/>
      <c r="F121" s="37">
        <v>2000</v>
      </c>
      <c r="G121" s="37">
        <v>2000</v>
      </c>
      <c r="H121" s="38">
        <f>ROUND(G121*340.75,2)</f>
        <v>681500</v>
      </c>
      <c r="I121" s="38">
        <v>1000000</v>
      </c>
      <c r="J121" s="37">
        <v>0</v>
      </c>
      <c r="K121" s="34">
        <f>ROUND(J121*340.75,2)</f>
        <v>0</v>
      </c>
    </row>
    <row r="122" spans="1:11" ht="37.5" x14ac:dyDescent="0.3">
      <c r="A122" s="39" t="s">
        <v>196</v>
      </c>
      <c r="B122" s="61" t="s">
        <v>196</v>
      </c>
      <c r="C122" s="140" t="s">
        <v>197</v>
      </c>
      <c r="D122" s="37"/>
      <c r="E122" s="37"/>
      <c r="F122" s="37">
        <v>1500</v>
      </c>
      <c r="G122" s="37">
        <v>1500</v>
      </c>
      <c r="H122" s="38">
        <f>ROUND(G122*340.75,2)</f>
        <v>511125</v>
      </c>
      <c r="I122" s="38">
        <v>600000</v>
      </c>
      <c r="J122" s="37">
        <v>0</v>
      </c>
      <c r="K122" s="34">
        <f>ROUND(J122*340.75,2)</f>
        <v>0</v>
      </c>
    </row>
    <row r="123" spans="1:11" s="44" customFormat="1" x14ac:dyDescent="0.3">
      <c r="A123" s="35"/>
      <c r="B123" s="61"/>
      <c r="C123" s="148" t="s">
        <v>198</v>
      </c>
      <c r="D123" s="40">
        <f>SUM(D113:D122)</f>
        <v>542000</v>
      </c>
      <c r="E123" s="40">
        <f t="shared" ref="E123:K123" si="4">SUM(E114:E122)</f>
        <v>173927.75</v>
      </c>
      <c r="F123" s="40">
        <f t="shared" si="4"/>
        <v>450500</v>
      </c>
      <c r="G123" s="40">
        <f t="shared" si="4"/>
        <v>117500</v>
      </c>
      <c r="H123" s="43">
        <f t="shared" si="4"/>
        <v>40038125</v>
      </c>
      <c r="I123" s="43">
        <f t="shared" si="4"/>
        <v>41600000</v>
      </c>
      <c r="J123" s="40">
        <f t="shared" si="4"/>
        <v>135167.22</v>
      </c>
      <c r="K123" s="149">
        <f t="shared" si="4"/>
        <v>46058230.220000006</v>
      </c>
    </row>
    <row r="124" spans="1:11" s="167" customFormat="1" x14ac:dyDescent="0.3">
      <c r="A124" s="163"/>
      <c r="B124" s="85"/>
      <c r="C124" s="206" t="s">
        <v>199</v>
      </c>
      <c r="D124" s="164">
        <f t="shared" ref="D124:K124" si="5">SUM($25:$25+$40:$40+$52:$52+$59:$59+$76:$76+$111:$111+$123:$123)</f>
        <v>12687100</v>
      </c>
      <c r="E124" s="164">
        <f t="shared" si="5"/>
        <v>6009529.6799999997</v>
      </c>
      <c r="F124" s="164">
        <f t="shared" si="5"/>
        <v>8956800</v>
      </c>
      <c r="G124" s="164">
        <f t="shared" si="5"/>
        <v>11446900</v>
      </c>
      <c r="H124" s="165">
        <f t="shared" si="5"/>
        <v>3900531175</v>
      </c>
      <c r="I124" s="165">
        <f t="shared" si="5"/>
        <v>3674430000</v>
      </c>
      <c r="J124" s="164">
        <f t="shared" si="5"/>
        <v>6075589.1399999997</v>
      </c>
      <c r="K124" s="166">
        <f t="shared" si="5"/>
        <v>2067082293.0699999</v>
      </c>
    </row>
    <row r="125" spans="1:11" x14ac:dyDescent="0.3">
      <c r="A125" s="39"/>
      <c r="B125" s="61"/>
      <c r="C125" s="148"/>
      <c r="D125" s="46"/>
      <c r="E125" s="46"/>
      <c r="F125" s="46"/>
      <c r="G125" s="46"/>
      <c r="H125" s="47"/>
      <c r="I125" s="47"/>
      <c r="J125" s="46"/>
      <c r="K125" s="48"/>
    </row>
    <row r="126" spans="1:11" x14ac:dyDescent="0.3">
      <c r="A126" s="35" t="s">
        <v>200</v>
      </c>
      <c r="B126" s="61" t="s">
        <v>200</v>
      </c>
      <c r="C126" s="148" t="s">
        <v>201</v>
      </c>
      <c r="D126" s="37"/>
      <c r="E126" s="37"/>
      <c r="F126" s="37"/>
      <c r="G126" s="37"/>
      <c r="H126" s="38"/>
      <c r="I126" s="38"/>
      <c r="J126" s="37"/>
      <c r="K126" s="34"/>
    </row>
    <row r="127" spans="1:11" s="144" customFormat="1" ht="37.5" x14ac:dyDescent="0.3">
      <c r="A127" s="139" t="s">
        <v>202</v>
      </c>
      <c r="B127" s="99" t="s">
        <v>202</v>
      </c>
      <c r="C127" s="148" t="s">
        <v>778</v>
      </c>
      <c r="D127" s="141"/>
      <c r="E127" s="141"/>
      <c r="F127" s="141"/>
      <c r="G127" s="141"/>
      <c r="H127" s="142"/>
      <c r="I127" s="142"/>
      <c r="J127" s="141"/>
      <c r="K127" s="143"/>
    </row>
    <row r="128" spans="1:11" x14ac:dyDescent="0.3">
      <c r="A128" s="39" t="s">
        <v>203</v>
      </c>
      <c r="B128" s="61" t="s">
        <v>203</v>
      </c>
      <c r="C128" s="148" t="s">
        <v>204</v>
      </c>
      <c r="D128" s="37"/>
      <c r="E128" s="37"/>
      <c r="F128" s="37"/>
      <c r="G128" s="37"/>
      <c r="H128" s="38"/>
      <c r="I128" s="38"/>
      <c r="J128" s="37"/>
      <c r="K128" s="34"/>
    </row>
    <row r="129" spans="1:11" x14ac:dyDescent="0.3">
      <c r="A129" s="39" t="s">
        <v>205</v>
      </c>
      <c r="B129" s="61" t="s">
        <v>205</v>
      </c>
      <c r="C129" s="140" t="s">
        <v>206</v>
      </c>
      <c r="D129" s="37">
        <v>45500</v>
      </c>
      <c r="E129" s="37">
        <v>6631.59</v>
      </c>
      <c r="F129" s="37">
        <v>30000</v>
      </c>
      <c r="G129" s="37">
        <v>1485000</v>
      </c>
      <c r="H129" s="38">
        <f>ROUND(G129*340.75,2)</f>
        <v>506013750</v>
      </c>
      <c r="I129" s="38">
        <v>520000000</v>
      </c>
      <c r="J129" s="37">
        <v>40874.85</v>
      </c>
      <c r="K129" s="34">
        <f>ROUND(J129*340.75,2)</f>
        <v>13928105.140000001</v>
      </c>
    </row>
    <row r="130" spans="1:11" x14ac:dyDescent="0.3">
      <c r="A130" s="39" t="s">
        <v>207</v>
      </c>
      <c r="B130" s="61" t="s">
        <v>207</v>
      </c>
      <c r="C130" s="148" t="s">
        <v>779</v>
      </c>
      <c r="D130" s="37"/>
      <c r="E130" s="37"/>
      <c r="F130" s="37"/>
      <c r="G130" s="37"/>
      <c r="H130" s="38"/>
      <c r="I130" s="38"/>
      <c r="J130" s="37"/>
      <c r="K130" s="34"/>
    </row>
    <row r="131" spans="1:11" x14ac:dyDescent="0.3">
      <c r="A131" s="39" t="s">
        <v>209</v>
      </c>
      <c r="B131" s="61" t="s">
        <v>209</v>
      </c>
      <c r="C131" s="140" t="s">
        <v>208</v>
      </c>
      <c r="D131" s="37">
        <v>8000</v>
      </c>
      <c r="E131" s="37">
        <v>778.17</v>
      </c>
      <c r="F131" s="37">
        <v>5500</v>
      </c>
      <c r="G131" s="37">
        <v>30000</v>
      </c>
      <c r="H131" s="38">
        <f>ROUND(G131*340.75,2)</f>
        <v>10222500</v>
      </c>
      <c r="I131" s="38">
        <v>11000000</v>
      </c>
      <c r="J131" s="37">
        <v>993.16</v>
      </c>
      <c r="K131" s="34">
        <f>ROUND(J131*340.75,2)</f>
        <v>338419.27</v>
      </c>
    </row>
    <row r="132" spans="1:11" ht="37.5" x14ac:dyDescent="0.3">
      <c r="A132" s="39" t="s">
        <v>210</v>
      </c>
      <c r="B132" s="61" t="s">
        <v>210</v>
      </c>
      <c r="C132" s="148" t="s">
        <v>780</v>
      </c>
      <c r="D132" s="37"/>
      <c r="E132" s="37"/>
      <c r="F132" s="37"/>
      <c r="G132" s="37"/>
      <c r="H132" s="38"/>
      <c r="I132" s="38"/>
      <c r="J132" s="37"/>
      <c r="K132" s="34"/>
    </row>
    <row r="133" spans="1:11" x14ac:dyDescent="0.3">
      <c r="A133" s="39" t="s">
        <v>211</v>
      </c>
      <c r="B133" s="61" t="s">
        <v>211</v>
      </c>
      <c r="C133" s="140" t="s">
        <v>212</v>
      </c>
      <c r="D133" s="37">
        <v>1000</v>
      </c>
      <c r="E133" s="37"/>
      <c r="F133" s="37">
        <v>750</v>
      </c>
      <c r="G133" s="37">
        <v>150</v>
      </c>
      <c r="H133" s="38">
        <f>ROUND(G133*340.75,2)</f>
        <v>51112.5</v>
      </c>
      <c r="I133" s="38">
        <v>100000</v>
      </c>
      <c r="J133" s="37">
        <v>424.73</v>
      </c>
      <c r="K133" s="34">
        <f>ROUND(J133*340.75,2)</f>
        <v>144726.75</v>
      </c>
    </row>
    <row r="134" spans="1:11" s="44" customFormat="1" x14ac:dyDescent="0.3">
      <c r="A134" s="35"/>
      <c r="B134" s="61"/>
      <c r="C134" s="148" t="s">
        <v>213</v>
      </c>
      <c r="D134" s="40">
        <f>SUM(D126:D133)</f>
        <v>54500</v>
      </c>
      <c r="E134" s="40">
        <f>SUM(E129:E133)</f>
        <v>7409.76</v>
      </c>
      <c r="F134" s="40">
        <f>SUM(F126:F133)</f>
        <v>36250</v>
      </c>
      <c r="G134" s="40">
        <f>SUM(G129:G133)</f>
        <v>1515150</v>
      </c>
      <c r="H134" s="43">
        <f>SUM(H129:H133)</f>
        <v>516287362.5</v>
      </c>
      <c r="I134" s="43">
        <f>SUM(I129:I133)</f>
        <v>531100000</v>
      </c>
      <c r="J134" s="40">
        <f>SUM(J129:J133)</f>
        <v>42292.740000000005</v>
      </c>
      <c r="K134" s="149">
        <f>SUM(K129:K133)</f>
        <v>14411251.16</v>
      </c>
    </row>
    <row r="135" spans="1:11" x14ac:dyDescent="0.3">
      <c r="A135" s="168"/>
      <c r="B135" s="62"/>
      <c r="C135" s="207"/>
      <c r="D135" s="41"/>
      <c r="E135" s="41"/>
      <c r="F135" s="41"/>
      <c r="G135" s="41"/>
      <c r="H135" s="42"/>
      <c r="I135" s="42"/>
      <c r="J135" s="41"/>
      <c r="K135" s="34"/>
    </row>
    <row r="136" spans="1:11" x14ac:dyDescent="0.3">
      <c r="A136" s="39" t="s">
        <v>214</v>
      </c>
      <c r="B136" s="61" t="s">
        <v>214</v>
      </c>
      <c r="C136" s="148" t="s">
        <v>782</v>
      </c>
      <c r="D136" s="169"/>
      <c r="E136" s="169"/>
      <c r="F136" s="169"/>
      <c r="G136" s="169"/>
      <c r="H136" s="170"/>
      <c r="I136" s="170"/>
      <c r="J136" s="169"/>
      <c r="K136" s="151"/>
    </row>
    <row r="137" spans="1:11" x14ac:dyDescent="0.3">
      <c r="A137" s="39" t="s">
        <v>215</v>
      </c>
      <c r="B137" s="220" t="s">
        <v>215</v>
      </c>
      <c r="C137" s="148" t="s">
        <v>216</v>
      </c>
      <c r="D137" s="169"/>
      <c r="E137" s="169"/>
      <c r="F137" s="169"/>
      <c r="G137" s="169"/>
      <c r="H137" s="170"/>
      <c r="I137" s="170"/>
      <c r="J137" s="169"/>
      <c r="K137" s="151"/>
    </row>
    <row r="138" spans="1:11" x14ac:dyDescent="0.3">
      <c r="A138" s="39" t="s">
        <v>217</v>
      </c>
      <c r="B138" s="61" t="s">
        <v>217</v>
      </c>
      <c r="C138" s="140" t="s">
        <v>781</v>
      </c>
      <c r="D138" s="37">
        <v>10000</v>
      </c>
      <c r="E138" s="37">
        <v>792.07</v>
      </c>
      <c r="F138" s="37">
        <v>2300</v>
      </c>
      <c r="G138" s="37">
        <v>4000</v>
      </c>
      <c r="H138" s="38">
        <f>ROUND(G138*340.75,2)</f>
        <v>1363000</v>
      </c>
      <c r="I138" s="38">
        <v>1500000</v>
      </c>
      <c r="J138" s="37">
        <v>41.33</v>
      </c>
      <c r="K138" s="34">
        <f>ROUND(J138*340.75,2)</f>
        <v>14083.2</v>
      </c>
    </row>
    <row r="139" spans="1:11" s="44" customFormat="1" x14ac:dyDescent="0.3">
      <c r="A139" s="35"/>
      <c r="B139" s="61"/>
      <c r="C139" s="148" t="s">
        <v>218</v>
      </c>
      <c r="D139" s="40">
        <f>SUM(D136:D138)</f>
        <v>10000</v>
      </c>
      <c r="E139" s="40">
        <f>E138</f>
        <v>792.07</v>
      </c>
      <c r="F139" s="40">
        <f>SUM(F136:F138)</f>
        <v>2300</v>
      </c>
      <c r="G139" s="40">
        <f>SUM(G138:G138)</f>
        <v>4000</v>
      </c>
      <c r="H139" s="43">
        <f>ROUND(G139*340.75,2)</f>
        <v>1363000</v>
      </c>
      <c r="I139" s="43">
        <f>SUM(I138:I138)</f>
        <v>1500000</v>
      </c>
      <c r="J139" s="40">
        <f>SUM(J138:J138)</f>
        <v>41.33</v>
      </c>
      <c r="K139" s="149">
        <f>ROUND(J139*340.75,2)</f>
        <v>14083.2</v>
      </c>
    </row>
    <row r="140" spans="1:11" s="44" customFormat="1" x14ac:dyDescent="0.3">
      <c r="A140" s="35"/>
      <c r="B140" s="61"/>
      <c r="C140" s="148"/>
      <c r="D140" s="46"/>
      <c r="E140" s="46"/>
      <c r="F140" s="46"/>
      <c r="G140" s="46"/>
      <c r="H140" s="43"/>
      <c r="I140" s="47"/>
      <c r="J140" s="46"/>
      <c r="K140" s="45"/>
    </row>
    <row r="141" spans="1:11" ht="37.5" x14ac:dyDescent="0.3">
      <c r="A141" s="39" t="s">
        <v>219</v>
      </c>
      <c r="B141" s="61" t="s">
        <v>219</v>
      </c>
      <c r="C141" s="148" t="s">
        <v>783</v>
      </c>
      <c r="D141" s="111"/>
      <c r="E141" s="111"/>
      <c r="F141" s="111"/>
      <c r="G141" s="111"/>
      <c r="H141" s="171"/>
      <c r="I141" s="171"/>
      <c r="J141" s="111"/>
      <c r="K141" s="34"/>
    </row>
    <row r="142" spans="1:11" ht="37.5" x14ac:dyDescent="0.3">
      <c r="A142" s="39" t="s">
        <v>220</v>
      </c>
      <c r="B142" s="61" t="s">
        <v>220</v>
      </c>
      <c r="C142" s="148" t="s">
        <v>221</v>
      </c>
      <c r="D142" s="37"/>
      <c r="E142" s="37"/>
      <c r="F142" s="37"/>
      <c r="G142" s="37"/>
      <c r="H142" s="38"/>
      <c r="I142" s="38"/>
      <c r="J142" s="37"/>
      <c r="K142" s="34"/>
    </row>
    <row r="143" spans="1:11" ht="37.5" x14ac:dyDescent="0.3">
      <c r="A143" s="39" t="s">
        <v>222</v>
      </c>
      <c r="B143" s="61" t="s">
        <v>222</v>
      </c>
      <c r="C143" s="140" t="s">
        <v>223</v>
      </c>
      <c r="D143" s="37">
        <v>15000</v>
      </c>
      <c r="E143" s="37"/>
      <c r="F143" s="37">
        <v>8000</v>
      </c>
      <c r="G143" s="37">
        <v>10000</v>
      </c>
      <c r="H143" s="38">
        <f>ROUND(G143*340.75,2)</f>
        <v>3407500</v>
      </c>
      <c r="I143" s="38">
        <v>4500000</v>
      </c>
      <c r="J143" s="37">
        <v>2405.7600000000002</v>
      </c>
      <c r="K143" s="34">
        <f>ROUND(J143*340.75,2)</f>
        <v>819762.72</v>
      </c>
    </row>
    <row r="144" spans="1:11" ht="37.5" x14ac:dyDescent="0.3">
      <c r="A144" s="39" t="s">
        <v>224</v>
      </c>
      <c r="B144" s="61" t="s">
        <v>224</v>
      </c>
      <c r="C144" s="148" t="s">
        <v>225</v>
      </c>
      <c r="D144" s="37"/>
      <c r="E144" s="37"/>
      <c r="F144" s="37"/>
      <c r="G144" s="37"/>
      <c r="H144" s="38"/>
      <c r="I144" s="38"/>
      <c r="J144" s="37"/>
      <c r="K144" s="34"/>
    </row>
    <row r="145" spans="1:11" ht="37.5" x14ac:dyDescent="0.3">
      <c r="A145" s="39" t="s">
        <v>226</v>
      </c>
      <c r="B145" s="61" t="s">
        <v>784</v>
      </c>
      <c r="C145" s="140" t="s">
        <v>785</v>
      </c>
      <c r="D145" s="37">
        <v>10000</v>
      </c>
      <c r="E145" s="37"/>
      <c r="F145" s="37">
        <v>0</v>
      </c>
      <c r="G145" s="37">
        <v>5000</v>
      </c>
      <c r="H145" s="38">
        <f>ROUND(G145*340.75,2)</f>
        <v>1703750</v>
      </c>
      <c r="I145" s="38">
        <v>1500000</v>
      </c>
      <c r="J145" s="37">
        <v>0</v>
      </c>
      <c r="K145" s="34">
        <f>ROUND(J145*340.75,2)</f>
        <v>0</v>
      </c>
    </row>
    <row r="146" spans="1:11" s="44" customFormat="1" x14ac:dyDescent="0.3">
      <c r="A146" s="35"/>
      <c r="B146" s="61"/>
      <c r="C146" s="148" t="s">
        <v>227</v>
      </c>
      <c r="D146" s="40">
        <f>SUM(D141:D145)</f>
        <v>25000</v>
      </c>
      <c r="E146" s="40">
        <f>SUM(E143:E145)</f>
        <v>0</v>
      </c>
      <c r="F146" s="40">
        <f>SUM(F141:F145)</f>
        <v>8000</v>
      </c>
      <c r="G146" s="40">
        <f>SUM(G143:G145)</f>
        <v>15000</v>
      </c>
      <c r="H146" s="43">
        <f>SUM(H143:H145)</f>
        <v>5111250</v>
      </c>
      <c r="I146" s="43">
        <f>SUM(I143:I145)</f>
        <v>6000000</v>
      </c>
      <c r="J146" s="40">
        <f>SUM(J143:J145)</f>
        <v>2405.7600000000002</v>
      </c>
      <c r="K146" s="149">
        <f>SUM(K143:K145)</f>
        <v>819762.72</v>
      </c>
    </row>
    <row r="147" spans="1:11" s="44" customFormat="1" x14ac:dyDescent="0.3">
      <c r="A147" s="35"/>
      <c r="B147" s="61"/>
      <c r="C147" s="148"/>
      <c r="D147" s="40"/>
      <c r="E147" s="40"/>
      <c r="F147" s="40"/>
      <c r="G147" s="40"/>
      <c r="H147" s="43"/>
      <c r="I147" s="43"/>
      <c r="J147" s="40"/>
      <c r="K147" s="45"/>
    </row>
    <row r="148" spans="1:11" x14ac:dyDescent="0.3">
      <c r="A148" s="39" t="s">
        <v>228</v>
      </c>
      <c r="B148" s="61" t="s">
        <v>228</v>
      </c>
      <c r="C148" s="148" t="s">
        <v>786</v>
      </c>
      <c r="D148" s="37"/>
      <c r="E148" s="37"/>
      <c r="F148" s="37"/>
      <c r="G148" s="37"/>
      <c r="H148" s="38"/>
      <c r="I148" s="38"/>
      <c r="J148" s="37"/>
      <c r="K148" s="34"/>
    </row>
    <row r="149" spans="1:11" ht="37.5" x14ac:dyDescent="0.3">
      <c r="A149" s="39" t="s">
        <v>229</v>
      </c>
      <c r="B149" s="61" t="s">
        <v>229</v>
      </c>
      <c r="C149" s="148" t="s">
        <v>787</v>
      </c>
      <c r="D149" s="37"/>
      <c r="E149" s="37"/>
      <c r="F149" s="37"/>
      <c r="G149" s="37"/>
      <c r="H149" s="38"/>
      <c r="I149" s="38"/>
      <c r="J149" s="37"/>
      <c r="K149" s="34"/>
    </row>
    <row r="150" spans="1:11" x14ac:dyDescent="0.3">
      <c r="A150" s="39" t="s">
        <v>230</v>
      </c>
      <c r="B150" s="61" t="s">
        <v>230</v>
      </c>
      <c r="C150" s="140" t="s">
        <v>231</v>
      </c>
      <c r="D150" s="37">
        <v>1000</v>
      </c>
      <c r="E150" s="37"/>
      <c r="F150" s="37">
        <v>1000</v>
      </c>
      <c r="G150" s="37">
        <v>5000</v>
      </c>
      <c r="H150" s="38">
        <f>ROUND(G150*340.75,2)</f>
        <v>1703750</v>
      </c>
      <c r="I150" s="38">
        <v>1000000</v>
      </c>
      <c r="J150" s="37">
        <v>0</v>
      </c>
      <c r="K150" s="34">
        <f>ROUND(J150*340.75,2)</f>
        <v>0</v>
      </c>
    </row>
    <row r="151" spans="1:11" s="44" customFormat="1" x14ac:dyDescent="0.3">
      <c r="A151" s="35"/>
      <c r="B151" s="61"/>
      <c r="C151" s="148" t="s">
        <v>232</v>
      </c>
      <c r="D151" s="40">
        <f>SUM(D148:D150)</f>
        <v>1000</v>
      </c>
      <c r="E151" s="40"/>
      <c r="F151" s="40">
        <f t="shared" ref="F151:K151" si="6">SUM(F150:F150)</f>
        <v>1000</v>
      </c>
      <c r="G151" s="40">
        <f t="shared" si="6"/>
        <v>5000</v>
      </c>
      <c r="H151" s="43">
        <f t="shared" si="6"/>
        <v>1703750</v>
      </c>
      <c r="I151" s="43">
        <f t="shared" si="6"/>
        <v>1000000</v>
      </c>
      <c r="J151" s="40">
        <f t="shared" si="6"/>
        <v>0</v>
      </c>
      <c r="K151" s="149">
        <f t="shared" si="6"/>
        <v>0</v>
      </c>
    </row>
    <row r="152" spans="1:11" x14ac:dyDescent="0.3">
      <c r="A152" s="168"/>
      <c r="B152" s="62"/>
      <c r="C152" s="207"/>
      <c r="D152" s="41"/>
      <c r="E152" s="41"/>
      <c r="F152" s="41"/>
      <c r="G152" s="41"/>
      <c r="H152" s="42"/>
      <c r="I152" s="42"/>
      <c r="J152" s="41"/>
      <c r="K152" s="34"/>
    </row>
    <row r="153" spans="1:11" ht="37.5" x14ac:dyDescent="0.3">
      <c r="A153" s="39" t="s">
        <v>233</v>
      </c>
      <c r="B153" s="61" t="s">
        <v>233</v>
      </c>
      <c r="C153" s="148" t="s">
        <v>788</v>
      </c>
      <c r="D153" s="169"/>
      <c r="E153" s="169"/>
      <c r="F153" s="169"/>
      <c r="G153" s="169"/>
      <c r="H153" s="170"/>
      <c r="I153" s="170"/>
      <c r="J153" s="169"/>
      <c r="K153" s="151"/>
    </row>
    <row r="154" spans="1:11" x14ac:dyDescent="0.3">
      <c r="A154" s="39" t="s">
        <v>234</v>
      </c>
      <c r="B154" s="61" t="s">
        <v>234</v>
      </c>
      <c r="C154" s="148" t="s">
        <v>235</v>
      </c>
      <c r="D154" s="169"/>
      <c r="E154" s="169"/>
      <c r="F154" s="169"/>
      <c r="G154" s="169"/>
      <c r="H154" s="170"/>
      <c r="I154" s="170"/>
      <c r="J154" s="169"/>
      <c r="K154" s="151"/>
    </row>
    <row r="155" spans="1:11" x14ac:dyDescent="0.3">
      <c r="A155" s="39" t="s">
        <v>236</v>
      </c>
      <c r="B155" s="61" t="s">
        <v>236</v>
      </c>
      <c r="C155" s="140" t="s">
        <v>235</v>
      </c>
      <c r="D155" s="37">
        <v>40000</v>
      </c>
      <c r="E155" s="37">
        <v>4193.79</v>
      </c>
      <c r="F155" s="37">
        <v>30000</v>
      </c>
      <c r="G155" s="37">
        <v>20000</v>
      </c>
      <c r="H155" s="38">
        <f>ROUND(G155*340.75,2)</f>
        <v>6815000</v>
      </c>
      <c r="I155" s="38">
        <v>10000000</v>
      </c>
      <c r="J155" s="37">
        <v>18298.349999999999</v>
      </c>
      <c r="K155" s="34">
        <f>ROUND(J155*340.75,2)</f>
        <v>6235162.7599999998</v>
      </c>
    </row>
    <row r="156" spans="1:11" x14ac:dyDescent="0.3">
      <c r="A156" s="39" t="s">
        <v>237</v>
      </c>
      <c r="B156" s="61" t="s">
        <v>237</v>
      </c>
      <c r="C156" s="148" t="s">
        <v>789</v>
      </c>
      <c r="D156" s="37"/>
      <c r="E156" s="37"/>
      <c r="F156" s="37"/>
      <c r="G156" s="37"/>
      <c r="H156" s="38"/>
      <c r="I156" s="38"/>
      <c r="J156" s="37"/>
      <c r="K156" s="34"/>
    </row>
    <row r="157" spans="1:11" x14ac:dyDescent="0.3">
      <c r="A157" s="39" t="s">
        <v>239</v>
      </c>
      <c r="B157" s="61" t="s">
        <v>239</v>
      </c>
      <c r="C157" s="140" t="s">
        <v>238</v>
      </c>
      <c r="D157" s="37">
        <v>30000</v>
      </c>
      <c r="E157" s="37">
        <v>7820.88</v>
      </c>
      <c r="F157" s="37">
        <v>30000</v>
      </c>
      <c r="G157" s="37">
        <v>35000</v>
      </c>
      <c r="H157" s="38">
        <f>ROUND(G157*340.75,2)</f>
        <v>11926250</v>
      </c>
      <c r="I157" s="38">
        <v>15000000</v>
      </c>
      <c r="J157" s="37">
        <v>13297.74</v>
      </c>
      <c r="K157" s="34">
        <f>ROUND(J157*340.75,2)</f>
        <v>4531204.91</v>
      </c>
    </row>
    <row r="158" spans="1:11" x14ac:dyDescent="0.3">
      <c r="A158" s="39" t="s">
        <v>240</v>
      </c>
      <c r="B158" s="61" t="s">
        <v>240</v>
      </c>
      <c r="C158" s="148" t="s">
        <v>241</v>
      </c>
      <c r="D158" s="37"/>
      <c r="E158" s="37"/>
      <c r="F158" s="37"/>
      <c r="G158" s="37"/>
      <c r="H158" s="38"/>
      <c r="I158" s="38"/>
      <c r="J158" s="37"/>
      <c r="K158" s="34"/>
    </row>
    <row r="159" spans="1:11" x14ac:dyDescent="0.3">
      <c r="A159" s="39" t="s">
        <v>242</v>
      </c>
      <c r="B159" s="61" t="s">
        <v>242</v>
      </c>
      <c r="C159" s="140" t="s">
        <v>790</v>
      </c>
      <c r="D159" s="37">
        <v>3000</v>
      </c>
      <c r="E159" s="37">
        <v>3678.05</v>
      </c>
      <c r="F159" s="37">
        <v>10000</v>
      </c>
      <c r="G159" s="37">
        <v>20000</v>
      </c>
      <c r="H159" s="38">
        <f>ROUND(G159*340.75,2)</f>
        <v>6815000</v>
      </c>
      <c r="I159" s="38">
        <v>10000000</v>
      </c>
      <c r="J159" s="37">
        <v>8137.04</v>
      </c>
      <c r="K159" s="34">
        <f>ROUND(J159*340.75,2)</f>
        <v>2772696.38</v>
      </c>
    </row>
    <row r="160" spans="1:11" s="44" customFormat="1" x14ac:dyDescent="0.3">
      <c r="A160" s="35"/>
      <c r="B160" s="61"/>
      <c r="C160" s="148" t="s">
        <v>243</v>
      </c>
      <c r="D160" s="40">
        <f>SUM(D153:D159)</f>
        <v>73000</v>
      </c>
      <c r="E160" s="40">
        <f>SUM(E153:E159)</f>
        <v>15692.720000000001</v>
      </c>
      <c r="F160" s="40">
        <f>SUM(F153:F159)</f>
        <v>70000</v>
      </c>
      <c r="G160" s="40">
        <f>SUM(G155:G159)</f>
        <v>75000</v>
      </c>
      <c r="H160" s="43">
        <f>SUM(H155:H159)</f>
        <v>25556250</v>
      </c>
      <c r="I160" s="43">
        <f>SUM(I155:I159)</f>
        <v>35000000</v>
      </c>
      <c r="J160" s="40">
        <f>SUM(J155:J159)</f>
        <v>39733.129999999997</v>
      </c>
      <c r="K160" s="149">
        <f>SUM(K155:K159)</f>
        <v>13539064.050000001</v>
      </c>
    </row>
    <row r="161" spans="1:11" s="44" customFormat="1" x14ac:dyDescent="0.3">
      <c r="A161" s="35"/>
      <c r="B161" s="61"/>
      <c r="C161" s="148"/>
      <c r="D161" s="40"/>
      <c r="E161" s="40"/>
      <c r="F161" s="40"/>
      <c r="G161" s="40"/>
      <c r="H161" s="43"/>
      <c r="I161" s="43"/>
      <c r="J161" s="40"/>
      <c r="K161" s="45"/>
    </row>
    <row r="162" spans="1:11" ht="37.5" x14ac:dyDescent="0.3">
      <c r="A162" s="39" t="s">
        <v>244</v>
      </c>
      <c r="B162" s="61" t="s">
        <v>244</v>
      </c>
      <c r="C162" s="148" t="s">
        <v>791</v>
      </c>
      <c r="D162" s="37"/>
      <c r="E162" s="37"/>
      <c r="F162" s="37"/>
      <c r="G162" s="37"/>
      <c r="H162" s="38"/>
      <c r="I162" s="38"/>
      <c r="J162" s="37"/>
      <c r="K162" s="34"/>
    </row>
    <row r="163" spans="1:11" x14ac:dyDescent="0.3">
      <c r="A163" s="39" t="s">
        <v>245</v>
      </c>
      <c r="B163" s="61" t="s">
        <v>245</v>
      </c>
      <c r="C163" s="148" t="s">
        <v>246</v>
      </c>
      <c r="D163" s="37"/>
      <c r="E163" s="37"/>
      <c r="F163" s="37"/>
      <c r="G163" s="37"/>
      <c r="H163" s="38"/>
      <c r="I163" s="38"/>
      <c r="J163" s="37"/>
      <c r="K163" s="34"/>
    </row>
    <row r="164" spans="1:11" x14ac:dyDescent="0.3">
      <c r="A164" s="39" t="s">
        <v>247</v>
      </c>
      <c r="B164" s="61" t="s">
        <v>247</v>
      </c>
      <c r="C164" s="140" t="s">
        <v>248</v>
      </c>
      <c r="D164" s="37">
        <v>80000</v>
      </c>
      <c r="E164" s="37">
        <v>14537.31</v>
      </c>
      <c r="F164" s="37">
        <v>85000</v>
      </c>
      <c r="G164" s="37">
        <v>75000</v>
      </c>
      <c r="H164" s="38">
        <f>ROUND(G164*340.75,2)</f>
        <v>25556250</v>
      </c>
      <c r="I164" s="38">
        <v>25000000</v>
      </c>
      <c r="J164" s="37">
        <v>31469.11</v>
      </c>
      <c r="K164" s="34">
        <f>ROUND(J164*340.75,2)</f>
        <v>10723099.23</v>
      </c>
    </row>
    <row r="165" spans="1:11" s="44" customFormat="1" x14ac:dyDescent="0.3">
      <c r="A165" s="35"/>
      <c r="B165" s="61"/>
      <c r="C165" s="148" t="s">
        <v>249</v>
      </c>
      <c r="D165" s="40">
        <f>SUM(D163:D164)</f>
        <v>80000</v>
      </c>
      <c r="E165" s="40">
        <f>E164</f>
        <v>14537.31</v>
      </c>
      <c r="F165" s="40">
        <f>SUM(F162:F164)</f>
        <v>85000</v>
      </c>
      <c r="G165" s="40">
        <f>SUM(G163:G164)</f>
        <v>75000</v>
      </c>
      <c r="H165" s="43">
        <f>SUM(H163:H164)</f>
        <v>25556250</v>
      </c>
      <c r="I165" s="43">
        <f>SUM(I163:I164)</f>
        <v>25000000</v>
      </c>
      <c r="J165" s="40">
        <f>SUM(J163:J164)</f>
        <v>31469.11</v>
      </c>
      <c r="K165" s="149">
        <f>SUM(K163:K164)</f>
        <v>10723099.23</v>
      </c>
    </row>
    <row r="166" spans="1:11" s="173" customFormat="1" x14ac:dyDescent="0.3">
      <c r="A166" s="172"/>
      <c r="B166" s="85"/>
      <c r="C166" s="206" t="s">
        <v>250</v>
      </c>
      <c r="D166" s="164">
        <f>D165+D160+D151+D146+D139+D134</f>
        <v>243500</v>
      </c>
      <c r="E166" s="164">
        <f t="shared" ref="E166:J166" si="7">E165+E160+E151+E146+E139+E134</f>
        <v>38431.86</v>
      </c>
      <c r="F166" s="164">
        <f>F165+F160+F151+F146+F139+F134</f>
        <v>202550</v>
      </c>
      <c r="G166" s="164">
        <f t="shared" si="7"/>
        <v>1689150</v>
      </c>
      <c r="H166" s="164">
        <f t="shared" si="7"/>
        <v>575577862.5</v>
      </c>
      <c r="I166" s="164">
        <f t="shared" si="7"/>
        <v>599600000</v>
      </c>
      <c r="J166" s="164">
        <f t="shared" si="7"/>
        <v>115942.06999999999</v>
      </c>
      <c r="K166" s="166">
        <f>SUM($134:$134+$139:$139+$146:$146+$151:$151+$160:$160+$165:$165)</f>
        <v>39507260.359999999</v>
      </c>
    </row>
    <row r="167" spans="1:11" s="44" customFormat="1" x14ac:dyDescent="0.3">
      <c r="A167" s="35"/>
      <c r="B167" s="61"/>
      <c r="C167" s="148"/>
      <c r="D167" s="46"/>
      <c r="E167" s="46"/>
      <c r="F167" s="46"/>
      <c r="G167" s="46"/>
      <c r="H167" s="47"/>
      <c r="I167" s="47"/>
      <c r="J167" s="46"/>
      <c r="K167" s="48"/>
    </row>
    <row r="168" spans="1:11" x14ac:dyDescent="0.3">
      <c r="A168" s="35" t="s">
        <v>251</v>
      </c>
      <c r="B168" s="61" t="s">
        <v>251</v>
      </c>
      <c r="C168" s="148" t="s">
        <v>252</v>
      </c>
      <c r="D168" s="37"/>
      <c r="E168" s="37"/>
      <c r="F168" s="37"/>
      <c r="G168" s="37"/>
      <c r="H168" s="38"/>
      <c r="I168" s="38"/>
      <c r="J168" s="37"/>
      <c r="K168" s="34"/>
    </row>
    <row r="169" spans="1:11" ht="37.5" x14ac:dyDescent="0.3">
      <c r="A169" s="39" t="s">
        <v>253</v>
      </c>
      <c r="B169" s="61" t="s">
        <v>253</v>
      </c>
      <c r="C169" s="148" t="s">
        <v>792</v>
      </c>
      <c r="D169" s="37"/>
      <c r="E169" s="37"/>
      <c r="F169" s="37"/>
      <c r="G169" s="37"/>
      <c r="H169" s="38"/>
      <c r="I169" s="38"/>
      <c r="J169" s="37"/>
      <c r="K169" s="34"/>
    </row>
    <row r="170" spans="1:11" x14ac:dyDescent="0.3">
      <c r="A170" s="39" t="s">
        <v>254</v>
      </c>
      <c r="B170" s="61" t="s">
        <v>254</v>
      </c>
      <c r="C170" s="148" t="s">
        <v>255</v>
      </c>
      <c r="D170" s="37"/>
      <c r="E170" s="37"/>
      <c r="F170" s="37"/>
      <c r="G170" s="37"/>
      <c r="H170" s="38"/>
      <c r="I170" s="38"/>
      <c r="J170" s="37"/>
      <c r="K170" s="34"/>
    </row>
    <row r="171" spans="1:11" s="144" customFormat="1" ht="37.5" x14ac:dyDescent="0.3">
      <c r="A171" s="139" t="s">
        <v>256</v>
      </c>
      <c r="B171" s="99" t="s">
        <v>256</v>
      </c>
      <c r="C171" s="140" t="s">
        <v>793</v>
      </c>
      <c r="D171" s="141">
        <v>50000</v>
      </c>
      <c r="E171" s="141">
        <v>906729.68</v>
      </c>
      <c r="F171" s="141">
        <v>930000</v>
      </c>
      <c r="G171" s="141">
        <v>1000</v>
      </c>
      <c r="H171" s="142">
        <f>ROUND(G171*340.75,2)</f>
        <v>340750</v>
      </c>
      <c r="I171" s="142">
        <v>500000</v>
      </c>
      <c r="J171" s="141">
        <v>295572.36</v>
      </c>
      <c r="K171" s="143">
        <f>ROUND(J171*340.75,2)</f>
        <v>100716281.67</v>
      </c>
    </row>
    <row r="172" spans="1:11" s="44" customFormat="1" x14ac:dyDescent="0.3">
      <c r="A172" s="35"/>
      <c r="B172" s="61"/>
      <c r="C172" s="148" t="s">
        <v>257</v>
      </c>
      <c r="D172" s="40">
        <f>SUM(D169:D171)</f>
        <v>50000</v>
      </c>
      <c r="E172" s="40">
        <f>SUM(E169:E171)</f>
        <v>906729.68</v>
      </c>
      <c r="F172" s="40">
        <f>F171</f>
        <v>930000</v>
      </c>
      <c r="G172" s="40">
        <f>SUM(G171:G171)</f>
        <v>1000</v>
      </c>
      <c r="H172" s="43">
        <f>SUM(H171:H171)</f>
        <v>340750</v>
      </c>
      <c r="I172" s="43">
        <f>SUM(I171:I171)</f>
        <v>500000</v>
      </c>
      <c r="J172" s="40">
        <f>SUM(J171:J171)</f>
        <v>295572.36</v>
      </c>
      <c r="K172" s="149">
        <f>SUM(K171:K171)</f>
        <v>100716281.67</v>
      </c>
    </row>
    <row r="173" spans="1:11" x14ac:dyDescent="0.3">
      <c r="A173" s="168"/>
      <c r="B173" s="62"/>
      <c r="C173" s="207"/>
      <c r="D173" s="41"/>
      <c r="E173" s="41"/>
      <c r="F173" s="41"/>
      <c r="G173" s="41"/>
      <c r="H173" s="42"/>
      <c r="I173" s="42"/>
      <c r="J173" s="41"/>
      <c r="K173" s="34"/>
    </row>
    <row r="174" spans="1:11" ht="37.5" x14ac:dyDescent="0.3">
      <c r="A174" s="39" t="s">
        <v>258</v>
      </c>
      <c r="B174" s="61" t="s">
        <v>258</v>
      </c>
      <c r="C174" s="148" t="s">
        <v>792</v>
      </c>
      <c r="D174" s="169"/>
      <c r="E174" s="169"/>
      <c r="F174" s="169"/>
      <c r="G174" s="169"/>
      <c r="H174" s="170"/>
      <c r="I174" s="170"/>
      <c r="J174" s="169"/>
      <c r="K174" s="151"/>
    </row>
    <row r="175" spans="1:11" x14ac:dyDescent="0.3">
      <c r="A175" s="39" t="s">
        <v>259</v>
      </c>
      <c r="B175" s="61" t="s">
        <v>259</v>
      </c>
      <c r="C175" s="148" t="s">
        <v>260</v>
      </c>
      <c r="D175" s="169"/>
      <c r="E175" s="169"/>
      <c r="F175" s="169"/>
      <c r="G175" s="169"/>
      <c r="H175" s="170"/>
      <c r="I175" s="170"/>
      <c r="J175" s="169"/>
      <c r="K175" s="151"/>
    </row>
    <row r="176" spans="1:11" x14ac:dyDescent="0.3">
      <c r="A176" s="39"/>
      <c r="B176" s="61" t="s">
        <v>794</v>
      </c>
      <c r="C176" s="140" t="s">
        <v>795</v>
      </c>
      <c r="D176" s="37">
        <v>1200000</v>
      </c>
      <c r="E176" s="169"/>
      <c r="F176" s="169"/>
      <c r="G176" s="169"/>
      <c r="H176" s="170"/>
      <c r="I176" s="170"/>
      <c r="J176" s="169"/>
      <c r="K176" s="151"/>
    </row>
    <row r="177" spans="1:11" s="136" customFormat="1" x14ac:dyDescent="0.3">
      <c r="A177" s="133" t="s">
        <v>557</v>
      </c>
      <c r="B177" s="89"/>
      <c r="C177" s="147" t="s">
        <v>533</v>
      </c>
      <c r="D177" s="114"/>
      <c r="E177" s="114">
        <v>591000</v>
      </c>
      <c r="F177" s="114">
        <v>1450000</v>
      </c>
      <c r="G177" s="114">
        <v>5720000</v>
      </c>
      <c r="H177" s="134">
        <f>ROUND(G177*340.75,2)</f>
        <v>1949090000</v>
      </c>
      <c r="I177" s="134">
        <v>1900000000</v>
      </c>
      <c r="J177" s="114">
        <v>3066008.39</v>
      </c>
      <c r="K177" s="135" t="e">
        <f>ROUND(#REF!*340.75,2)</f>
        <v>#REF!</v>
      </c>
    </row>
    <row r="178" spans="1:11" s="136" customFormat="1" ht="37.5" x14ac:dyDescent="0.3">
      <c r="A178" s="174" t="s">
        <v>556</v>
      </c>
      <c r="B178" s="175"/>
      <c r="C178" s="208" t="s">
        <v>558</v>
      </c>
      <c r="D178" s="176"/>
      <c r="E178" s="114">
        <v>2160271.67</v>
      </c>
      <c r="F178" s="177">
        <v>2400000</v>
      </c>
      <c r="G178" s="178"/>
      <c r="H178" s="179"/>
      <c r="I178" s="179"/>
      <c r="J178" s="180"/>
      <c r="K178" s="135">
        <f>ROUND(J177*340.75,2)</f>
        <v>1044742358.89</v>
      </c>
    </row>
    <row r="179" spans="1:11" s="136" customFormat="1" x14ac:dyDescent="0.3">
      <c r="A179" s="133" t="s">
        <v>261</v>
      </c>
      <c r="B179" s="89"/>
      <c r="C179" s="147" t="s">
        <v>262</v>
      </c>
      <c r="D179" s="114"/>
      <c r="E179" s="114"/>
      <c r="F179" s="114">
        <v>0</v>
      </c>
      <c r="G179" s="114">
        <v>485500</v>
      </c>
      <c r="H179" s="134">
        <f>ROUND(G179*340.75,2)</f>
        <v>165434125</v>
      </c>
      <c r="I179" s="134">
        <v>101000000</v>
      </c>
      <c r="J179" s="114">
        <v>0</v>
      </c>
      <c r="K179" s="135">
        <f>ROUND(J179*340.75,2)</f>
        <v>0</v>
      </c>
    </row>
    <row r="180" spans="1:11" s="44" customFormat="1" x14ac:dyDescent="0.3">
      <c r="A180" s="35"/>
      <c r="B180" s="61"/>
      <c r="C180" s="148" t="s">
        <v>263</v>
      </c>
      <c r="D180" s="40">
        <f>SUM(D175:D179)</f>
        <v>1200000</v>
      </c>
      <c r="E180" s="40">
        <f>SUM(E177:E179)</f>
        <v>2751271.67</v>
      </c>
      <c r="F180" s="40">
        <f t="shared" ref="F180:K180" si="8">SUM(F177:F179)</f>
        <v>3850000</v>
      </c>
      <c r="G180" s="40">
        <f t="shared" si="8"/>
        <v>6205500</v>
      </c>
      <c r="H180" s="43">
        <f t="shared" si="8"/>
        <v>2114524125</v>
      </c>
      <c r="I180" s="43">
        <f t="shared" si="8"/>
        <v>2001000000</v>
      </c>
      <c r="J180" s="40">
        <f t="shared" si="8"/>
        <v>3066008.39</v>
      </c>
      <c r="K180" s="149" t="e">
        <f t="shared" si="8"/>
        <v>#REF!</v>
      </c>
    </row>
    <row r="181" spans="1:11" x14ac:dyDescent="0.3">
      <c r="A181" s="39"/>
      <c r="B181" s="61"/>
      <c r="C181" s="148"/>
      <c r="D181" s="37"/>
      <c r="E181" s="37"/>
      <c r="F181" s="37"/>
      <c r="G181" s="37"/>
      <c r="H181" s="38"/>
      <c r="I181" s="38"/>
      <c r="J181" s="37"/>
      <c r="K181" s="34"/>
    </row>
    <row r="182" spans="1:11" ht="37.5" x14ac:dyDescent="0.3">
      <c r="A182" s="39" t="s">
        <v>264</v>
      </c>
      <c r="B182" s="61" t="s">
        <v>264</v>
      </c>
      <c r="C182" s="148" t="s">
        <v>796</v>
      </c>
      <c r="D182" s="37"/>
      <c r="E182" s="37"/>
      <c r="F182" s="37"/>
      <c r="G182" s="37"/>
      <c r="H182" s="38"/>
      <c r="I182" s="38"/>
      <c r="J182" s="37"/>
      <c r="K182" s="34"/>
    </row>
    <row r="183" spans="1:11" x14ac:dyDescent="0.3">
      <c r="A183" s="39" t="s">
        <v>265</v>
      </c>
      <c r="B183" s="61" t="s">
        <v>265</v>
      </c>
      <c r="C183" s="148" t="s">
        <v>797</v>
      </c>
      <c r="D183" s="37"/>
      <c r="E183" s="37"/>
      <c r="F183" s="37"/>
      <c r="G183" s="37"/>
      <c r="H183" s="38"/>
      <c r="I183" s="38"/>
      <c r="J183" s="37"/>
      <c r="K183" s="34"/>
    </row>
    <row r="184" spans="1:11" x14ac:dyDescent="0.3">
      <c r="A184" s="39" t="s">
        <v>266</v>
      </c>
      <c r="B184" s="61" t="s">
        <v>266</v>
      </c>
      <c r="C184" s="140" t="s">
        <v>798</v>
      </c>
      <c r="D184" s="37">
        <v>150000</v>
      </c>
      <c r="E184" s="37">
        <v>78153.64</v>
      </c>
      <c r="F184" s="37">
        <v>160000</v>
      </c>
      <c r="G184" s="37">
        <v>180000</v>
      </c>
      <c r="H184" s="38">
        <f>ROUND(G184*340.75,2)</f>
        <v>61335000</v>
      </c>
      <c r="I184" s="38">
        <v>60000000</v>
      </c>
      <c r="J184" s="37">
        <v>45438.5</v>
      </c>
      <c r="K184" s="34">
        <f>ROUND(J184*340.75,2)</f>
        <v>15483168.880000001</v>
      </c>
    </row>
    <row r="185" spans="1:11" ht="37.5" x14ac:dyDescent="0.3">
      <c r="A185" s="39" t="s">
        <v>267</v>
      </c>
      <c r="B185" s="61" t="s">
        <v>267</v>
      </c>
      <c r="C185" s="148" t="s">
        <v>799</v>
      </c>
      <c r="D185" s="37"/>
      <c r="E185" s="37"/>
      <c r="F185" s="37"/>
      <c r="G185" s="37"/>
      <c r="H185" s="38"/>
      <c r="I185" s="38"/>
      <c r="J185" s="37"/>
      <c r="K185" s="34"/>
    </row>
    <row r="186" spans="1:11" ht="37.5" x14ac:dyDescent="0.3">
      <c r="A186" s="39" t="s">
        <v>268</v>
      </c>
      <c r="B186" s="61" t="s">
        <v>268</v>
      </c>
      <c r="C186" s="140" t="s">
        <v>800</v>
      </c>
      <c r="D186" s="37">
        <v>150000</v>
      </c>
      <c r="E186" s="37">
        <v>50600</v>
      </c>
      <c r="F186" s="37">
        <v>175000</v>
      </c>
      <c r="G186" s="37"/>
      <c r="H186" s="38"/>
      <c r="I186" s="38"/>
      <c r="J186" s="37">
        <v>60900</v>
      </c>
      <c r="K186" s="34"/>
    </row>
    <row r="187" spans="1:11" s="44" customFormat="1" x14ac:dyDescent="0.3">
      <c r="A187" s="35"/>
      <c r="B187" s="61"/>
      <c r="C187" s="148" t="s">
        <v>269</v>
      </c>
      <c r="D187" s="40">
        <f>SUM(D182:D186)</f>
        <v>300000</v>
      </c>
      <c r="E187" s="40">
        <f>SUM(E182:E186)</f>
        <v>128753.64</v>
      </c>
      <c r="F187" s="40">
        <f>SUM(F183:F186)</f>
        <v>335000</v>
      </c>
      <c r="G187" s="40">
        <f>SUM(G184:G186)</f>
        <v>180000</v>
      </c>
      <c r="H187" s="43">
        <f>SUM(H184:H186)</f>
        <v>61335000</v>
      </c>
      <c r="I187" s="43">
        <f>SUM(I184:I186)</f>
        <v>60000000</v>
      </c>
      <c r="J187" s="40">
        <f>SUM(J184:J186)</f>
        <v>106338.5</v>
      </c>
      <c r="K187" s="149">
        <f>SUM(K184:K186)</f>
        <v>15483168.880000001</v>
      </c>
    </row>
    <row r="188" spans="1:11" s="173" customFormat="1" x14ac:dyDescent="0.3">
      <c r="A188" s="172"/>
      <c r="B188" s="85"/>
      <c r="C188" s="206" t="s">
        <v>270</v>
      </c>
      <c r="D188" s="164">
        <f>D187+D180+D172</f>
        <v>1550000</v>
      </c>
      <c r="E188" s="164">
        <f t="shared" ref="E188:J188" si="9">E187+E180+E172</f>
        <v>3786754.99</v>
      </c>
      <c r="F188" s="164">
        <f>F187+F180+F172</f>
        <v>5115000</v>
      </c>
      <c r="G188" s="164">
        <f t="shared" si="9"/>
        <v>6386500</v>
      </c>
      <c r="H188" s="164">
        <f t="shared" si="9"/>
        <v>2176199875</v>
      </c>
      <c r="I188" s="164">
        <f t="shared" si="9"/>
        <v>2061500000</v>
      </c>
      <c r="J188" s="164">
        <f t="shared" si="9"/>
        <v>3467919.25</v>
      </c>
      <c r="K188" s="166" t="e">
        <f>SUM($172:$172+$180:$180+$187:$187+#REF!)</f>
        <v>#REF!</v>
      </c>
    </row>
    <row r="189" spans="1:11" x14ac:dyDescent="0.3">
      <c r="A189" s="39"/>
      <c r="B189" s="61"/>
      <c r="C189" s="148"/>
      <c r="D189" s="46"/>
      <c r="E189" s="46"/>
      <c r="F189" s="46"/>
      <c r="G189" s="46"/>
      <c r="H189" s="47"/>
      <c r="I189" s="47"/>
      <c r="J189" s="46"/>
      <c r="K189" s="48"/>
    </row>
    <row r="190" spans="1:11" x14ac:dyDescent="0.3">
      <c r="A190" s="35" t="s">
        <v>271</v>
      </c>
      <c r="B190" s="61" t="s">
        <v>271</v>
      </c>
      <c r="C190" s="148" t="s">
        <v>272</v>
      </c>
      <c r="D190" s="37"/>
      <c r="E190" s="37"/>
      <c r="F190" s="37"/>
      <c r="G190" s="37"/>
      <c r="H190" s="38"/>
      <c r="I190" s="38"/>
      <c r="J190" s="37"/>
      <c r="K190" s="34"/>
    </row>
    <row r="191" spans="1:11" x14ac:dyDescent="0.3">
      <c r="A191" s="39" t="s">
        <v>273</v>
      </c>
      <c r="B191" s="61" t="s">
        <v>273</v>
      </c>
      <c r="C191" s="148" t="s">
        <v>801</v>
      </c>
      <c r="D191" s="37"/>
      <c r="E191" s="37"/>
      <c r="F191" s="37"/>
      <c r="G191" s="37"/>
      <c r="H191" s="38"/>
      <c r="I191" s="38"/>
      <c r="J191" s="37"/>
      <c r="K191" s="34"/>
    </row>
    <row r="192" spans="1:11" x14ac:dyDescent="0.3">
      <c r="A192" s="39" t="s">
        <v>274</v>
      </c>
      <c r="B192" s="61" t="s">
        <v>274</v>
      </c>
      <c r="C192" s="148" t="s">
        <v>275</v>
      </c>
      <c r="D192" s="37"/>
      <c r="E192" s="37"/>
      <c r="F192" s="37"/>
      <c r="G192" s="37"/>
      <c r="H192" s="38"/>
      <c r="I192" s="38"/>
      <c r="J192" s="37"/>
      <c r="K192" s="34"/>
    </row>
    <row r="193" spans="1:11" x14ac:dyDescent="0.3">
      <c r="A193" s="39" t="s">
        <v>276</v>
      </c>
      <c r="B193" s="61" t="s">
        <v>276</v>
      </c>
      <c r="C193" s="140" t="s">
        <v>802</v>
      </c>
      <c r="D193" s="37">
        <v>200000</v>
      </c>
      <c r="E193" s="37">
        <v>6698.17</v>
      </c>
      <c r="F193" s="37">
        <v>70000</v>
      </c>
      <c r="G193" s="37">
        <v>25000</v>
      </c>
      <c r="H193" s="38">
        <f>ROUND(G193*340.75,2)</f>
        <v>8518750</v>
      </c>
      <c r="I193" s="38">
        <v>10000000</v>
      </c>
      <c r="J193" s="37">
        <v>8437.08</v>
      </c>
      <c r="K193" s="34">
        <f>ROUND(J193*340.75,2)</f>
        <v>2874935.01</v>
      </c>
    </row>
    <row r="194" spans="1:11" s="44" customFormat="1" x14ac:dyDescent="0.3">
      <c r="A194" s="35"/>
      <c r="B194" s="61"/>
      <c r="C194" s="148" t="s">
        <v>277</v>
      </c>
      <c r="D194" s="40">
        <f>SUM(D190:D193)</f>
        <v>200000</v>
      </c>
      <c r="E194" s="40">
        <f t="shared" ref="E194:K194" si="10">SUM(E192:E193)</f>
        <v>6698.17</v>
      </c>
      <c r="F194" s="40">
        <f t="shared" si="10"/>
        <v>70000</v>
      </c>
      <c r="G194" s="40">
        <f t="shared" si="10"/>
        <v>25000</v>
      </c>
      <c r="H194" s="43">
        <f t="shared" si="10"/>
        <v>8518750</v>
      </c>
      <c r="I194" s="43">
        <f t="shared" si="10"/>
        <v>10000000</v>
      </c>
      <c r="J194" s="40">
        <f t="shared" si="10"/>
        <v>8437.08</v>
      </c>
      <c r="K194" s="149">
        <f t="shared" si="10"/>
        <v>2874935.01</v>
      </c>
    </row>
    <row r="195" spans="1:11" s="44" customFormat="1" x14ac:dyDescent="0.3">
      <c r="A195" s="35"/>
      <c r="B195" s="61"/>
      <c r="C195" s="148"/>
      <c r="D195" s="40"/>
      <c r="E195" s="40"/>
      <c r="F195" s="40"/>
      <c r="G195" s="40"/>
      <c r="H195" s="43"/>
      <c r="I195" s="43"/>
      <c r="J195" s="40"/>
      <c r="K195" s="45"/>
    </row>
    <row r="196" spans="1:11" x14ac:dyDescent="0.3">
      <c r="A196" s="39" t="s">
        <v>278</v>
      </c>
      <c r="B196" s="61" t="s">
        <v>278</v>
      </c>
      <c r="C196" s="148" t="s">
        <v>803</v>
      </c>
      <c r="D196" s="37"/>
      <c r="E196" s="37"/>
      <c r="F196" s="37"/>
      <c r="G196" s="37"/>
      <c r="H196" s="171"/>
      <c r="I196" s="171"/>
      <c r="J196" s="37"/>
      <c r="K196" s="34"/>
    </row>
    <row r="197" spans="1:11" s="144" customFormat="1" ht="37.5" x14ac:dyDescent="0.3">
      <c r="A197" s="139" t="s">
        <v>279</v>
      </c>
      <c r="B197" s="99" t="s">
        <v>279</v>
      </c>
      <c r="C197" s="148" t="s">
        <v>804</v>
      </c>
      <c r="D197" s="141"/>
      <c r="E197" s="141"/>
      <c r="F197" s="141"/>
      <c r="G197" s="141"/>
      <c r="H197" s="181"/>
      <c r="I197" s="181"/>
      <c r="J197" s="141"/>
      <c r="K197" s="143"/>
    </row>
    <row r="198" spans="1:11" x14ac:dyDescent="0.3">
      <c r="A198" s="39" t="s">
        <v>280</v>
      </c>
      <c r="B198" s="61" t="s">
        <v>280</v>
      </c>
      <c r="C198" s="140" t="s">
        <v>807</v>
      </c>
      <c r="D198" s="37">
        <v>1500</v>
      </c>
      <c r="E198" s="37">
        <v>141742.87</v>
      </c>
      <c r="F198" s="37">
        <v>150000</v>
      </c>
      <c r="G198" s="37">
        <v>300000</v>
      </c>
      <c r="H198" s="38">
        <f>ROUND(G198*340.75,2)</f>
        <v>102225000</v>
      </c>
      <c r="I198" s="171">
        <v>120000000</v>
      </c>
      <c r="J198" s="37">
        <v>68841.31</v>
      </c>
      <c r="K198" s="34">
        <f>ROUND(J198*340.75,2)</f>
        <v>23457676.379999999</v>
      </c>
    </row>
    <row r="199" spans="1:11" ht="37.5" x14ac:dyDescent="0.3">
      <c r="A199" s="35" t="s">
        <v>281</v>
      </c>
      <c r="B199" s="61" t="s">
        <v>281</v>
      </c>
      <c r="C199" s="148" t="s">
        <v>805</v>
      </c>
      <c r="D199" s="37"/>
      <c r="E199" s="37"/>
      <c r="F199" s="37"/>
      <c r="G199" s="37"/>
      <c r="H199" s="38"/>
      <c r="I199" s="171"/>
      <c r="J199" s="37"/>
      <c r="K199" s="34"/>
    </row>
    <row r="200" spans="1:11" x14ac:dyDescent="0.3">
      <c r="A200" s="39" t="s">
        <v>282</v>
      </c>
      <c r="B200" s="61" t="s">
        <v>282</v>
      </c>
      <c r="C200" s="140" t="s">
        <v>806</v>
      </c>
      <c r="D200" s="37">
        <v>500</v>
      </c>
      <c r="E200" s="37"/>
      <c r="F200" s="37">
        <v>0</v>
      </c>
      <c r="G200" s="37">
        <v>1500</v>
      </c>
      <c r="H200" s="37"/>
      <c r="I200" s="111"/>
      <c r="J200" s="37">
        <v>0</v>
      </c>
      <c r="K200" s="34"/>
    </row>
    <row r="201" spans="1:11" x14ac:dyDescent="0.3">
      <c r="A201" s="35" t="s">
        <v>283</v>
      </c>
      <c r="B201" s="61" t="s">
        <v>283</v>
      </c>
      <c r="C201" s="148" t="s">
        <v>808</v>
      </c>
      <c r="D201" s="37"/>
      <c r="E201" s="37"/>
      <c r="F201" s="37"/>
      <c r="G201" s="37"/>
      <c r="H201" s="38"/>
      <c r="I201" s="38"/>
      <c r="J201" s="37"/>
      <c r="K201" s="34"/>
    </row>
    <row r="202" spans="1:11" x14ac:dyDescent="0.3">
      <c r="A202" s="39" t="s">
        <v>284</v>
      </c>
      <c r="B202" s="61" t="s">
        <v>284</v>
      </c>
      <c r="C202" s="140" t="s">
        <v>809</v>
      </c>
      <c r="D202" s="37">
        <v>280000</v>
      </c>
      <c r="E202" s="37">
        <v>284105.71999999997</v>
      </c>
      <c r="F202" s="37">
        <v>310000</v>
      </c>
      <c r="G202" s="37">
        <v>110000</v>
      </c>
      <c r="H202" s="38">
        <f t="shared" ref="H202:H209" si="11">ROUND(G202*340.75,2)</f>
        <v>37482500</v>
      </c>
      <c r="I202" s="171">
        <v>34000000</v>
      </c>
      <c r="J202" s="37">
        <v>244918.89</v>
      </c>
      <c r="K202" s="34">
        <f t="shared" ref="K202:K209" si="12">ROUND(J202*340.75,2)</f>
        <v>83456111.769999996</v>
      </c>
    </row>
    <row r="203" spans="1:11" x14ac:dyDescent="0.3">
      <c r="A203" s="39"/>
      <c r="B203" s="61" t="s">
        <v>810</v>
      </c>
      <c r="C203" s="140" t="s">
        <v>811</v>
      </c>
      <c r="D203" s="41">
        <v>540000</v>
      </c>
      <c r="E203" s="37"/>
      <c r="F203" s="37"/>
      <c r="G203" s="37"/>
      <c r="H203" s="38"/>
      <c r="I203" s="171"/>
      <c r="J203" s="37"/>
      <c r="K203" s="34"/>
    </row>
    <row r="204" spans="1:11" s="136" customFormat="1" x14ac:dyDescent="0.3">
      <c r="A204" s="133" t="s">
        <v>285</v>
      </c>
      <c r="B204" s="89"/>
      <c r="C204" s="147" t="s">
        <v>286</v>
      </c>
      <c r="D204" s="114"/>
      <c r="E204" s="114">
        <v>98410.05</v>
      </c>
      <c r="F204" s="114">
        <v>180000</v>
      </c>
      <c r="G204" s="114">
        <v>140000</v>
      </c>
      <c r="H204" s="134">
        <f t="shared" si="11"/>
        <v>47705000</v>
      </c>
      <c r="I204" s="182">
        <v>38000000</v>
      </c>
      <c r="J204" s="114">
        <v>103148.83</v>
      </c>
      <c r="K204" s="135">
        <f t="shared" si="12"/>
        <v>35147963.82</v>
      </c>
    </row>
    <row r="205" spans="1:11" s="136" customFormat="1" x14ac:dyDescent="0.3">
      <c r="A205" s="133" t="s">
        <v>287</v>
      </c>
      <c r="B205" s="89"/>
      <c r="C205" s="147" t="s">
        <v>288</v>
      </c>
      <c r="D205" s="114"/>
      <c r="E205" s="114"/>
      <c r="F205" s="114">
        <v>500</v>
      </c>
      <c r="G205" s="114">
        <v>1000</v>
      </c>
      <c r="H205" s="134">
        <f t="shared" si="11"/>
        <v>340750</v>
      </c>
      <c r="I205" s="182">
        <v>500000</v>
      </c>
      <c r="J205" s="114">
        <v>0</v>
      </c>
      <c r="K205" s="135">
        <f t="shared" si="12"/>
        <v>0</v>
      </c>
    </row>
    <row r="206" spans="1:11" ht="37.5" x14ac:dyDescent="0.3">
      <c r="A206" s="137"/>
      <c r="B206" s="128" t="s">
        <v>812</v>
      </c>
      <c r="C206" s="140" t="s">
        <v>0</v>
      </c>
      <c r="D206" s="37">
        <v>15000</v>
      </c>
      <c r="E206" s="130"/>
      <c r="F206" s="130"/>
      <c r="G206" s="130"/>
      <c r="H206" s="131"/>
      <c r="I206" s="183"/>
      <c r="J206" s="130"/>
      <c r="K206" s="34"/>
    </row>
    <row r="207" spans="1:11" s="136" customFormat="1" x14ac:dyDescent="0.3">
      <c r="A207" s="184" t="s">
        <v>289</v>
      </c>
      <c r="B207" s="185"/>
      <c r="C207" s="209" t="s">
        <v>290</v>
      </c>
      <c r="D207" s="186"/>
      <c r="E207" s="186">
        <v>34737.49</v>
      </c>
      <c r="F207" s="186">
        <v>45000</v>
      </c>
      <c r="G207" s="186">
        <v>40000</v>
      </c>
      <c r="H207" s="187">
        <f t="shared" si="11"/>
        <v>13630000</v>
      </c>
      <c r="I207" s="188">
        <v>12600000</v>
      </c>
      <c r="J207" s="186">
        <v>38398.92</v>
      </c>
      <c r="K207" s="135">
        <f t="shared" si="12"/>
        <v>13084431.99</v>
      </c>
    </row>
    <row r="208" spans="1:11" s="136" customFormat="1" x14ac:dyDescent="0.3">
      <c r="A208" s="133" t="s">
        <v>291</v>
      </c>
      <c r="B208" s="89"/>
      <c r="C208" s="147" t="s">
        <v>292</v>
      </c>
      <c r="D208" s="114"/>
      <c r="E208" s="114"/>
      <c r="F208" s="114">
        <v>1000</v>
      </c>
      <c r="G208" s="114">
        <v>1000</v>
      </c>
      <c r="H208" s="134">
        <f t="shared" si="11"/>
        <v>340750</v>
      </c>
      <c r="I208" s="182">
        <v>500000</v>
      </c>
      <c r="J208" s="114">
        <v>0</v>
      </c>
      <c r="K208" s="135">
        <f t="shared" si="12"/>
        <v>0</v>
      </c>
    </row>
    <row r="209" spans="1:11" x14ac:dyDescent="0.3">
      <c r="A209" s="39" t="s">
        <v>293</v>
      </c>
      <c r="B209" s="61"/>
      <c r="C209" s="140" t="s">
        <v>294</v>
      </c>
      <c r="D209" s="37"/>
      <c r="E209" s="37"/>
      <c r="F209" s="37">
        <v>300</v>
      </c>
      <c r="G209" s="37">
        <v>300</v>
      </c>
      <c r="H209" s="38">
        <f t="shared" si="11"/>
        <v>102225</v>
      </c>
      <c r="I209" s="171">
        <v>100000</v>
      </c>
      <c r="J209" s="37">
        <v>0</v>
      </c>
      <c r="K209" s="34">
        <f t="shared" si="12"/>
        <v>0</v>
      </c>
    </row>
    <row r="210" spans="1:11" ht="37.5" x14ac:dyDescent="0.3">
      <c r="A210" s="39"/>
      <c r="B210" s="61" t="s">
        <v>3</v>
      </c>
      <c r="C210" s="148" t="s">
        <v>4</v>
      </c>
      <c r="D210" s="37"/>
      <c r="E210" s="37"/>
      <c r="F210" s="37"/>
      <c r="G210" s="37"/>
      <c r="H210" s="38"/>
      <c r="I210" s="171"/>
      <c r="J210" s="37"/>
      <c r="K210" s="34"/>
    </row>
    <row r="211" spans="1:11" x14ac:dyDescent="0.3">
      <c r="A211" s="39">
        <v>3352</v>
      </c>
      <c r="B211" s="61" t="s">
        <v>1</v>
      </c>
      <c r="C211" s="140" t="s">
        <v>296</v>
      </c>
      <c r="D211" s="37">
        <v>50000</v>
      </c>
      <c r="E211" s="37">
        <v>33173.86</v>
      </c>
      <c r="F211" s="37">
        <v>50000</v>
      </c>
      <c r="G211" s="37">
        <v>5000</v>
      </c>
      <c r="H211" s="38">
        <f>ROUND(G211*340.75,2)</f>
        <v>1703750</v>
      </c>
      <c r="I211" s="171">
        <v>2000000</v>
      </c>
      <c r="J211" s="37">
        <v>33117.089999999997</v>
      </c>
      <c r="K211" s="34">
        <f>ROUND(J211*340.75,2)</f>
        <v>11284648.42</v>
      </c>
    </row>
    <row r="212" spans="1:11" ht="37.5" x14ac:dyDescent="0.3">
      <c r="A212" s="39"/>
      <c r="B212" s="61" t="s">
        <v>2</v>
      </c>
      <c r="C212" s="140" t="s">
        <v>595</v>
      </c>
      <c r="D212" s="37">
        <v>60000</v>
      </c>
      <c r="E212" s="37"/>
      <c r="F212" s="37"/>
      <c r="G212" s="37"/>
      <c r="H212" s="38"/>
      <c r="I212" s="171"/>
      <c r="J212" s="37"/>
      <c r="K212" s="34"/>
    </row>
    <row r="213" spans="1:11" ht="37.5" x14ac:dyDescent="0.3">
      <c r="A213" s="39" t="s">
        <v>295</v>
      </c>
      <c r="B213" s="61" t="s">
        <v>295</v>
      </c>
      <c r="C213" s="148" t="s">
        <v>5</v>
      </c>
      <c r="D213" s="37"/>
      <c r="E213" s="37"/>
      <c r="F213" s="37"/>
      <c r="G213" s="37"/>
      <c r="H213" s="171"/>
      <c r="I213" s="171"/>
      <c r="J213" s="37"/>
      <c r="K213" s="34"/>
    </row>
    <row r="214" spans="1:11" ht="37.5" x14ac:dyDescent="0.3">
      <c r="A214" s="39"/>
      <c r="B214" s="61">
        <v>3361</v>
      </c>
      <c r="C214" s="140" t="s">
        <v>6</v>
      </c>
      <c r="D214" s="37">
        <v>500</v>
      </c>
      <c r="E214" s="37"/>
      <c r="F214" s="37"/>
      <c r="G214" s="37"/>
      <c r="H214" s="38"/>
      <c r="I214" s="171"/>
      <c r="J214" s="37"/>
      <c r="K214" s="34"/>
    </row>
    <row r="215" spans="1:11" s="136" customFormat="1" ht="37.5" x14ac:dyDescent="0.3">
      <c r="A215" s="133" t="s">
        <v>297</v>
      </c>
      <c r="B215" s="89"/>
      <c r="C215" s="147" t="s">
        <v>298</v>
      </c>
      <c r="D215" s="114"/>
      <c r="E215" s="114"/>
      <c r="F215" s="114">
        <v>2000</v>
      </c>
      <c r="G215" s="114">
        <v>2000</v>
      </c>
      <c r="H215" s="134">
        <f>ROUND(G215*340.75,2)</f>
        <v>681500</v>
      </c>
      <c r="I215" s="182">
        <v>100000</v>
      </c>
      <c r="J215" s="114">
        <v>0</v>
      </c>
      <c r="K215" s="135">
        <f>ROUND(J215*340.75,2)</f>
        <v>0</v>
      </c>
    </row>
    <row r="216" spans="1:11" ht="56.25" x14ac:dyDescent="0.3">
      <c r="A216" s="39" t="s">
        <v>299</v>
      </c>
      <c r="B216" s="61" t="s">
        <v>299</v>
      </c>
      <c r="C216" s="148" t="s">
        <v>7</v>
      </c>
      <c r="D216" s="37"/>
      <c r="E216" s="37"/>
      <c r="F216" s="37"/>
      <c r="G216" s="37"/>
      <c r="H216" s="171"/>
      <c r="I216" s="171"/>
      <c r="J216" s="37"/>
      <c r="K216" s="34"/>
    </row>
    <row r="217" spans="1:11" x14ac:dyDescent="0.3">
      <c r="A217" s="39"/>
      <c r="B217" s="61" t="s">
        <v>636</v>
      </c>
      <c r="C217" s="140" t="s">
        <v>8</v>
      </c>
      <c r="D217" s="41">
        <v>2330000</v>
      </c>
      <c r="E217" s="37"/>
      <c r="F217" s="37"/>
      <c r="G217" s="37"/>
      <c r="H217" s="171"/>
      <c r="I217" s="171"/>
      <c r="J217" s="37"/>
      <c r="K217" s="34"/>
    </row>
    <row r="218" spans="1:11" s="136" customFormat="1" x14ac:dyDescent="0.3">
      <c r="A218" s="133" t="s">
        <v>300</v>
      </c>
      <c r="B218" s="89"/>
      <c r="C218" s="147" t="s">
        <v>301</v>
      </c>
      <c r="D218" s="114"/>
      <c r="E218" s="114">
        <v>268145.13</v>
      </c>
      <c r="F218" s="114">
        <v>275000</v>
      </c>
      <c r="G218" s="114">
        <v>230000</v>
      </c>
      <c r="H218" s="134">
        <f t="shared" ref="H218:H225" si="13">ROUND(G218*340.75,2)</f>
        <v>78372500</v>
      </c>
      <c r="I218" s="182">
        <v>80000000</v>
      </c>
      <c r="J218" s="114">
        <v>258494.99</v>
      </c>
      <c r="K218" s="135">
        <f t="shared" ref="K218:K225" si="14">ROUND(J218*340.75,2)</f>
        <v>88082167.840000004</v>
      </c>
    </row>
    <row r="219" spans="1:11" s="136" customFormat="1" x14ac:dyDescent="0.3">
      <c r="A219" s="133" t="s">
        <v>302</v>
      </c>
      <c r="B219" s="89"/>
      <c r="C219" s="147" t="s">
        <v>303</v>
      </c>
      <c r="D219" s="114"/>
      <c r="E219" s="114">
        <v>109108.8</v>
      </c>
      <c r="F219" s="114">
        <v>250000</v>
      </c>
      <c r="G219" s="114">
        <v>300000</v>
      </c>
      <c r="H219" s="134">
        <f t="shared" si="13"/>
        <v>102225000</v>
      </c>
      <c r="I219" s="182">
        <v>90000000</v>
      </c>
      <c r="J219" s="114">
        <v>76039.11</v>
      </c>
      <c r="K219" s="135">
        <f t="shared" si="14"/>
        <v>25910326.73</v>
      </c>
    </row>
    <row r="220" spans="1:11" s="136" customFormat="1" x14ac:dyDescent="0.3">
      <c r="A220" s="133" t="s">
        <v>304</v>
      </c>
      <c r="B220" s="89"/>
      <c r="C220" s="147" t="s">
        <v>305</v>
      </c>
      <c r="D220" s="114"/>
      <c r="E220" s="114"/>
      <c r="F220" s="114">
        <v>200</v>
      </c>
      <c r="G220" s="114">
        <v>200</v>
      </c>
      <c r="H220" s="134">
        <f t="shared" si="13"/>
        <v>68150</v>
      </c>
      <c r="I220" s="182">
        <v>50000</v>
      </c>
      <c r="J220" s="114">
        <v>0</v>
      </c>
      <c r="K220" s="135">
        <f t="shared" si="14"/>
        <v>0</v>
      </c>
    </row>
    <row r="221" spans="1:11" s="136" customFormat="1" x14ac:dyDescent="0.3">
      <c r="A221" s="133" t="s">
        <v>306</v>
      </c>
      <c r="B221" s="89"/>
      <c r="C221" s="147" t="s">
        <v>307</v>
      </c>
      <c r="D221" s="114"/>
      <c r="E221" s="114"/>
      <c r="F221" s="114">
        <v>200</v>
      </c>
      <c r="G221" s="114">
        <v>200</v>
      </c>
      <c r="H221" s="134">
        <f t="shared" si="13"/>
        <v>68150</v>
      </c>
      <c r="I221" s="182">
        <v>200000</v>
      </c>
      <c r="J221" s="114">
        <v>0</v>
      </c>
      <c r="K221" s="135">
        <f t="shared" si="14"/>
        <v>0</v>
      </c>
    </row>
    <row r="222" spans="1:11" s="136" customFormat="1" x14ac:dyDescent="0.3">
      <c r="A222" s="133" t="s">
        <v>308</v>
      </c>
      <c r="B222" s="89"/>
      <c r="C222" s="147" t="s">
        <v>309</v>
      </c>
      <c r="D222" s="114"/>
      <c r="E222" s="114">
        <v>37479.01</v>
      </c>
      <c r="F222" s="114">
        <v>150000</v>
      </c>
      <c r="G222" s="114">
        <v>250000</v>
      </c>
      <c r="H222" s="134">
        <f t="shared" si="13"/>
        <v>85187500</v>
      </c>
      <c r="I222" s="182">
        <v>100000000</v>
      </c>
      <c r="J222" s="114">
        <v>34723.550000000003</v>
      </c>
      <c r="K222" s="135">
        <f t="shared" si="14"/>
        <v>11832049.66</v>
      </c>
    </row>
    <row r="223" spans="1:11" s="136" customFormat="1" x14ac:dyDescent="0.3">
      <c r="A223" s="133" t="s">
        <v>310</v>
      </c>
      <c r="B223" s="89"/>
      <c r="C223" s="147" t="s">
        <v>311</v>
      </c>
      <c r="D223" s="114"/>
      <c r="E223" s="114">
        <v>27957.08</v>
      </c>
      <c r="F223" s="114">
        <v>50000</v>
      </c>
      <c r="G223" s="114"/>
      <c r="H223" s="134"/>
      <c r="I223" s="182"/>
      <c r="J223" s="114">
        <v>0</v>
      </c>
      <c r="K223" s="135"/>
    </row>
    <row r="224" spans="1:11" s="136" customFormat="1" x14ac:dyDescent="0.3">
      <c r="A224" s="133" t="s">
        <v>312</v>
      </c>
      <c r="B224" s="89"/>
      <c r="C224" s="147" t="s">
        <v>313</v>
      </c>
      <c r="D224" s="114"/>
      <c r="E224" s="114"/>
      <c r="F224" s="114">
        <v>500</v>
      </c>
      <c r="G224" s="114">
        <v>4000</v>
      </c>
      <c r="H224" s="134">
        <f t="shared" si="13"/>
        <v>1363000</v>
      </c>
      <c r="I224" s="182">
        <v>1500000</v>
      </c>
      <c r="J224" s="114">
        <v>0</v>
      </c>
      <c r="K224" s="135">
        <f t="shared" si="14"/>
        <v>0</v>
      </c>
    </row>
    <row r="225" spans="1:11" s="136" customFormat="1" x14ac:dyDescent="0.3">
      <c r="A225" s="133" t="s">
        <v>314</v>
      </c>
      <c r="B225" s="89"/>
      <c r="C225" s="147" t="s">
        <v>315</v>
      </c>
      <c r="D225" s="114"/>
      <c r="E225" s="114">
        <v>78747.62</v>
      </c>
      <c r="F225" s="114">
        <v>200000</v>
      </c>
      <c r="G225" s="114">
        <v>400000</v>
      </c>
      <c r="H225" s="134">
        <f t="shared" si="13"/>
        <v>136300000</v>
      </c>
      <c r="I225" s="182">
        <v>100000000</v>
      </c>
      <c r="J225" s="114">
        <v>115145.98</v>
      </c>
      <c r="K225" s="135">
        <f t="shared" si="14"/>
        <v>39235992.689999998</v>
      </c>
    </row>
    <row r="226" spans="1:11" s="136" customFormat="1" x14ac:dyDescent="0.3">
      <c r="A226" s="184" t="s">
        <v>316</v>
      </c>
      <c r="B226" s="185"/>
      <c r="C226" s="209" t="s">
        <v>317</v>
      </c>
      <c r="D226" s="186"/>
      <c r="E226" s="186"/>
      <c r="F226" s="186">
        <v>500</v>
      </c>
      <c r="G226" s="186">
        <v>6000</v>
      </c>
      <c r="H226" s="187">
        <f t="shared" ref="H226:H236" si="15">ROUND(G226*340.75,2)</f>
        <v>2044500</v>
      </c>
      <c r="I226" s="188">
        <v>4000000</v>
      </c>
      <c r="J226" s="186">
        <v>0</v>
      </c>
      <c r="K226" s="135">
        <f t="shared" ref="K226:K236" si="16">ROUND(J226*340.75,2)</f>
        <v>0</v>
      </c>
    </row>
    <row r="227" spans="1:11" s="136" customFormat="1" x14ac:dyDescent="0.3">
      <c r="A227" s="133" t="s">
        <v>318</v>
      </c>
      <c r="B227" s="89"/>
      <c r="C227" s="147" t="s">
        <v>319</v>
      </c>
      <c r="D227" s="114"/>
      <c r="E227" s="114"/>
      <c r="F227" s="114">
        <v>3500</v>
      </c>
      <c r="G227" s="114">
        <v>5000</v>
      </c>
      <c r="H227" s="134">
        <f t="shared" si="15"/>
        <v>1703750</v>
      </c>
      <c r="I227" s="182">
        <v>3000000</v>
      </c>
      <c r="J227" s="114">
        <v>0</v>
      </c>
      <c r="K227" s="135">
        <f t="shared" si="16"/>
        <v>0</v>
      </c>
    </row>
    <row r="228" spans="1:11" s="136" customFormat="1" ht="37.5" x14ac:dyDescent="0.3">
      <c r="A228" s="133"/>
      <c r="B228" s="61" t="s">
        <v>9</v>
      </c>
      <c r="C228" s="140" t="s">
        <v>10</v>
      </c>
      <c r="D228" s="41">
        <v>5000</v>
      </c>
      <c r="E228" s="114"/>
      <c r="F228" s="114"/>
      <c r="G228" s="114"/>
      <c r="H228" s="134"/>
      <c r="I228" s="182"/>
      <c r="J228" s="114"/>
      <c r="K228" s="135"/>
    </row>
    <row r="229" spans="1:11" s="136" customFormat="1" ht="37.5" x14ac:dyDescent="0.3">
      <c r="A229" s="133" t="s">
        <v>320</v>
      </c>
      <c r="B229" s="89"/>
      <c r="C229" s="147" t="s">
        <v>321</v>
      </c>
      <c r="D229" s="114"/>
      <c r="E229" s="114"/>
      <c r="F229" s="114">
        <v>5000</v>
      </c>
      <c r="G229" s="114">
        <v>20000</v>
      </c>
      <c r="H229" s="134">
        <f t="shared" si="15"/>
        <v>6815000</v>
      </c>
      <c r="I229" s="182">
        <v>8000000</v>
      </c>
      <c r="J229" s="114">
        <v>0</v>
      </c>
      <c r="K229" s="135">
        <f t="shared" si="16"/>
        <v>0</v>
      </c>
    </row>
    <row r="230" spans="1:11" s="136" customFormat="1" x14ac:dyDescent="0.3">
      <c r="A230" s="133" t="s">
        <v>322</v>
      </c>
      <c r="B230" s="89"/>
      <c r="C230" s="147" t="s">
        <v>323</v>
      </c>
      <c r="D230" s="114"/>
      <c r="E230" s="114">
        <v>2676.96</v>
      </c>
      <c r="F230" s="114">
        <v>20000</v>
      </c>
      <c r="G230" s="114">
        <v>300</v>
      </c>
      <c r="H230" s="134">
        <f t="shared" si="15"/>
        <v>102225</v>
      </c>
      <c r="I230" s="182">
        <v>100000</v>
      </c>
      <c r="J230" s="114">
        <v>3002.81</v>
      </c>
      <c r="K230" s="135">
        <f t="shared" si="16"/>
        <v>1023207.51</v>
      </c>
    </row>
    <row r="231" spans="1:11" ht="37.5" x14ac:dyDescent="0.3">
      <c r="A231" s="39" t="s">
        <v>324</v>
      </c>
      <c r="B231" s="61">
        <v>3394</v>
      </c>
      <c r="C231" s="140" t="s">
        <v>11</v>
      </c>
      <c r="D231" s="37">
        <v>82500</v>
      </c>
      <c r="E231" s="37">
        <v>73805.539999999994</v>
      </c>
      <c r="F231" s="37">
        <v>150000</v>
      </c>
      <c r="G231" s="37">
        <v>160000</v>
      </c>
      <c r="H231" s="38">
        <f t="shared" si="15"/>
        <v>54520000</v>
      </c>
      <c r="I231" s="171">
        <v>40000000</v>
      </c>
      <c r="J231" s="37">
        <v>136067.51</v>
      </c>
      <c r="K231" s="34">
        <f t="shared" si="16"/>
        <v>46365004.030000001</v>
      </c>
    </row>
    <row r="232" spans="1:11" x14ac:dyDescent="0.3">
      <c r="A232" s="39"/>
      <c r="B232" s="61" t="s">
        <v>12</v>
      </c>
      <c r="C232" s="140" t="s">
        <v>13</v>
      </c>
      <c r="D232" s="37"/>
      <c r="E232" s="37"/>
      <c r="F232" s="37"/>
      <c r="G232" s="37"/>
      <c r="H232" s="38"/>
      <c r="I232" s="171"/>
      <c r="J232" s="37"/>
      <c r="K232" s="34"/>
    </row>
    <row r="233" spans="1:11" s="136" customFormat="1" ht="15.75" customHeight="1" x14ac:dyDescent="0.3">
      <c r="A233" s="133" t="s">
        <v>326</v>
      </c>
      <c r="B233" s="107"/>
      <c r="C233" s="147" t="s">
        <v>327</v>
      </c>
      <c r="D233" s="114"/>
      <c r="E233" s="114">
        <v>174862.07</v>
      </c>
      <c r="F233" s="114">
        <v>230000</v>
      </c>
      <c r="G233" s="114">
        <v>120000</v>
      </c>
      <c r="H233" s="134">
        <f t="shared" si="15"/>
        <v>40890000</v>
      </c>
      <c r="I233" s="189">
        <v>34000000</v>
      </c>
      <c r="J233" s="114">
        <v>190797.01</v>
      </c>
      <c r="K233" s="135">
        <f t="shared" si="16"/>
        <v>65014081.159999996</v>
      </c>
    </row>
    <row r="234" spans="1:11" s="136" customFormat="1" ht="37.5" x14ac:dyDescent="0.3">
      <c r="A234" s="133" t="s">
        <v>328</v>
      </c>
      <c r="B234" s="107"/>
      <c r="C234" s="147" t="s">
        <v>329</v>
      </c>
      <c r="D234" s="114"/>
      <c r="E234" s="114"/>
      <c r="F234" s="114">
        <v>200</v>
      </c>
      <c r="G234" s="114">
        <v>200</v>
      </c>
      <c r="H234" s="134">
        <f t="shared" si="15"/>
        <v>68150</v>
      </c>
      <c r="I234" s="182">
        <v>60000</v>
      </c>
      <c r="J234" s="114">
        <v>0</v>
      </c>
      <c r="K234" s="135">
        <f t="shared" si="16"/>
        <v>0</v>
      </c>
    </row>
    <row r="235" spans="1:11" s="136" customFormat="1" x14ac:dyDescent="0.3">
      <c r="A235" s="133" t="s">
        <v>543</v>
      </c>
      <c r="B235" s="107"/>
      <c r="C235" s="147" t="s">
        <v>544</v>
      </c>
      <c r="D235" s="114"/>
      <c r="E235" s="114"/>
      <c r="F235" s="114">
        <v>0</v>
      </c>
      <c r="G235" s="114">
        <v>1500</v>
      </c>
      <c r="H235" s="114"/>
      <c r="I235" s="94"/>
      <c r="J235" s="114">
        <v>29428.76</v>
      </c>
      <c r="K235" s="135"/>
    </row>
    <row r="236" spans="1:11" x14ac:dyDescent="0.3">
      <c r="A236" s="39" t="s">
        <v>330</v>
      </c>
      <c r="B236" s="61" t="s">
        <v>330</v>
      </c>
      <c r="C236" s="140" t="s">
        <v>331</v>
      </c>
      <c r="D236" s="37">
        <v>450000</v>
      </c>
      <c r="E236" s="37">
        <v>224709.36</v>
      </c>
      <c r="F236" s="37">
        <v>600000</v>
      </c>
      <c r="G236" s="37">
        <v>550000</v>
      </c>
      <c r="H236" s="38">
        <f t="shared" si="15"/>
        <v>187412500</v>
      </c>
      <c r="I236" s="171">
        <v>225000000</v>
      </c>
      <c r="J236" s="37">
        <v>236061.74</v>
      </c>
      <c r="K236" s="34">
        <f t="shared" si="16"/>
        <v>80438037.909999996</v>
      </c>
    </row>
    <row r="237" spans="1:11" s="136" customFormat="1" ht="21.75" customHeight="1" x14ac:dyDescent="0.3">
      <c r="A237" s="133" t="s">
        <v>325</v>
      </c>
      <c r="B237" s="89"/>
      <c r="C237" s="147" t="s">
        <v>14</v>
      </c>
      <c r="D237" s="114"/>
      <c r="E237" s="114">
        <v>15311.25</v>
      </c>
      <c r="F237" s="114">
        <v>34500</v>
      </c>
      <c r="G237" s="114">
        <v>25000</v>
      </c>
      <c r="H237" s="134">
        <f>ROUND(G237*340.75,2)</f>
        <v>8518750</v>
      </c>
      <c r="I237" s="182">
        <v>7200000</v>
      </c>
      <c r="J237" s="114">
        <v>30670.07</v>
      </c>
      <c r="K237" s="135">
        <f>ROUND(J237*340.75,2)</f>
        <v>10450826.35</v>
      </c>
    </row>
    <row r="238" spans="1:11" s="44" customFormat="1" x14ac:dyDescent="0.3">
      <c r="A238" s="35"/>
      <c r="B238" s="61"/>
      <c r="C238" s="148" t="s">
        <v>332</v>
      </c>
      <c r="D238" s="46">
        <f>SUM(D196:D236)</f>
        <v>3815000</v>
      </c>
      <c r="E238" s="46">
        <f>SUM(E196:E237)</f>
        <v>1604972.81</v>
      </c>
      <c r="F238" s="46">
        <f>SUM(F196:F237)</f>
        <v>2708400</v>
      </c>
      <c r="G238" s="46">
        <f>SUM(G226:G236,G202:G225,G196:G201)</f>
        <v>2648200</v>
      </c>
      <c r="H238" s="47">
        <f>SUM(H198:H236)</f>
        <v>901351900</v>
      </c>
      <c r="I238" s="47">
        <f>SUM(I198:I236)</f>
        <v>893710000</v>
      </c>
      <c r="J238" s="46">
        <f>SUM(J226:J236,J202:J225,J196:J201)</f>
        <v>1568186.5000000002</v>
      </c>
      <c r="K238" s="190">
        <f>SUM(K226:K236,K202:K225,K196:K201)</f>
        <v>524331699.91000009</v>
      </c>
    </row>
    <row r="239" spans="1:11" s="167" customFormat="1" x14ac:dyDescent="0.3">
      <c r="A239" s="163"/>
      <c r="B239" s="85"/>
      <c r="C239" s="206" t="s">
        <v>333</v>
      </c>
      <c r="D239" s="164">
        <f t="shared" ref="D239:K239" si="17">SUM($194:$194+$238:$238)</f>
        <v>4015000</v>
      </c>
      <c r="E239" s="164">
        <f t="shared" si="17"/>
        <v>1611670.98</v>
      </c>
      <c r="F239" s="164">
        <f t="shared" si="17"/>
        <v>2778400</v>
      </c>
      <c r="G239" s="164">
        <f t="shared" si="17"/>
        <v>2673200</v>
      </c>
      <c r="H239" s="165">
        <f t="shared" si="17"/>
        <v>909870650</v>
      </c>
      <c r="I239" s="165">
        <f t="shared" si="17"/>
        <v>903710000</v>
      </c>
      <c r="J239" s="164">
        <f t="shared" si="17"/>
        <v>1576623.5800000003</v>
      </c>
      <c r="K239" s="166">
        <f t="shared" si="17"/>
        <v>527206634.92000008</v>
      </c>
    </row>
    <row r="240" spans="1:11" s="2" customFormat="1" x14ac:dyDescent="0.3">
      <c r="A240" s="191"/>
      <c r="B240" s="192"/>
      <c r="C240" s="210"/>
      <c r="D240" s="191"/>
      <c r="E240" s="191"/>
      <c r="F240" s="191"/>
      <c r="G240" s="191"/>
      <c r="H240" s="191"/>
      <c r="I240" s="191"/>
      <c r="J240" s="191"/>
    </row>
    <row r="241" spans="1:11" x14ac:dyDescent="0.3">
      <c r="A241" s="39" t="s">
        <v>334</v>
      </c>
      <c r="B241" s="61" t="s">
        <v>334</v>
      </c>
      <c r="C241" s="148" t="s">
        <v>335</v>
      </c>
      <c r="D241" s="193"/>
      <c r="E241" s="193"/>
      <c r="F241" s="193"/>
      <c r="G241" s="193"/>
      <c r="H241" s="37"/>
      <c r="I241" s="37"/>
      <c r="J241" s="193"/>
      <c r="K241" s="151"/>
    </row>
    <row r="242" spans="1:11" x14ac:dyDescent="0.3">
      <c r="A242" s="39" t="s">
        <v>336</v>
      </c>
      <c r="B242" s="61" t="s">
        <v>336</v>
      </c>
      <c r="C242" s="148" t="s">
        <v>15</v>
      </c>
      <c r="D242" s="193"/>
      <c r="E242" s="193"/>
      <c r="F242" s="193"/>
      <c r="G242" s="193"/>
      <c r="H242" s="37"/>
      <c r="I242" s="37"/>
      <c r="J242" s="193"/>
      <c r="K242" s="151"/>
    </row>
    <row r="243" spans="1:11" x14ac:dyDescent="0.3">
      <c r="A243" s="39"/>
      <c r="B243" s="61" t="s">
        <v>19</v>
      </c>
      <c r="C243" s="148" t="s">
        <v>18</v>
      </c>
      <c r="D243" s="193"/>
      <c r="E243" s="193"/>
      <c r="F243" s="193"/>
      <c r="G243" s="193"/>
      <c r="H243" s="37"/>
      <c r="I243" s="37"/>
      <c r="J243" s="193"/>
      <c r="K243" s="151"/>
    </row>
    <row r="244" spans="1:11" x14ac:dyDescent="0.3">
      <c r="A244" s="39" t="s">
        <v>337</v>
      </c>
      <c r="B244" s="61" t="s">
        <v>337</v>
      </c>
      <c r="C244" s="140" t="s">
        <v>16</v>
      </c>
      <c r="D244" s="193">
        <v>100000</v>
      </c>
      <c r="E244" s="193">
        <v>8598.1299999999992</v>
      </c>
      <c r="F244" s="193">
        <v>60000</v>
      </c>
      <c r="G244" s="193"/>
      <c r="H244" s="37"/>
      <c r="I244" s="37"/>
      <c r="J244" s="193">
        <v>57202.559999999998</v>
      </c>
      <c r="K244" s="151"/>
    </row>
    <row r="245" spans="1:11" x14ac:dyDescent="0.3">
      <c r="A245" s="39"/>
      <c r="B245" s="61" t="s">
        <v>20</v>
      </c>
      <c r="C245" s="148" t="s">
        <v>21</v>
      </c>
      <c r="D245" s="193"/>
      <c r="E245" s="193"/>
      <c r="F245" s="193"/>
      <c r="G245" s="193"/>
      <c r="H245" s="37"/>
      <c r="I245" s="37"/>
      <c r="J245" s="193"/>
      <c r="K245" s="151"/>
    </row>
    <row r="246" spans="1:11" x14ac:dyDescent="0.3">
      <c r="A246" s="39" t="s">
        <v>338</v>
      </c>
      <c r="B246" s="61" t="s">
        <v>338</v>
      </c>
      <c r="C246" s="140" t="s">
        <v>17</v>
      </c>
      <c r="D246" s="193">
        <v>160000</v>
      </c>
      <c r="E246" s="193">
        <v>26488.13</v>
      </c>
      <c r="F246" s="193">
        <v>95000</v>
      </c>
      <c r="G246" s="193">
        <v>0</v>
      </c>
      <c r="H246" s="37"/>
      <c r="I246" s="37"/>
      <c r="J246" s="193">
        <v>84643.3</v>
      </c>
      <c r="K246" s="151"/>
    </row>
    <row r="247" spans="1:11" s="44" customFormat="1" x14ac:dyDescent="0.3">
      <c r="A247" s="35"/>
      <c r="B247" s="61"/>
      <c r="C247" s="148" t="s">
        <v>339</v>
      </c>
      <c r="D247" s="194">
        <f>SUM(D244:D246)</f>
        <v>260000</v>
      </c>
      <c r="E247" s="194">
        <f>SUM(E242:E246)</f>
        <v>35086.26</v>
      </c>
      <c r="F247" s="194">
        <f>SUM(F240:F246)</f>
        <v>155000</v>
      </c>
      <c r="G247" s="194">
        <f>SUM(G246)</f>
        <v>0</v>
      </c>
      <c r="H247" s="40"/>
      <c r="I247" s="40"/>
      <c r="J247" s="194">
        <f>SUM(J244:J246)</f>
        <v>141845.85999999999</v>
      </c>
      <c r="K247" s="151"/>
    </row>
    <row r="248" spans="1:11" s="173" customFormat="1" x14ac:dyDescent="0.3">
      <c r="A248" s="172"/>
      <c r="B248" s="85"/>
      <c r="C248" s="206" t="s">
        <v>340</v>
      </c>
      <c r="D248" s="195">
        <f>SUM(D247)</f>
        <v>260000</v>
      </c>
      <c r="E248" s="195">
        <f>SUM(E247)</f>
        <v>35086.26</v>
      </c>
      <c r="F248" s="195">
        <f>SUM(F247)</f>
        <v>155000</v>
      </c>
      <c r="G248" s="195">
        <f>SUM(G247)</f>
        <v>0</v>
      </c>
      <c r="H248" s="116"/>
      <c r="I248" s="116"/>
      <c r="J248" s="195">
        <f>SUM(J247)</f>
        <v>141845.85999999999</v>
      </c>
      <c r="K248" s="196"/>
    </row>
    <row r="249" spans="1:11" x14ac:dyDescent="0.3">
      <c r="A249" s="39"/>
      <c r="B249" s="61"/>
      <c r="C249" s="211"/>
      <c r="D249" s="169"/>
      <c r="E249" s="169"/>
      <c r="F249" s="169"/>
      <c r="G249" s="169"/>
      <c r="H249" s="170"/>
      <c r="I249" s="170"/>
      <c r="J249" s="169"/>
      <c r="K249" s="151"/>
    </row>
    <row r="250" spans="1:11" x14ac:dyDescent="0.3">
      <c r="A250" s="35" t="s">
        <v>341</v>
      </c>
      <c r="B250" s="61" t="s">
        <v>341</v>
      </c>
      <c r="C250" s="148" t="s">
        <v>342</v>
      </c>
      <c r="D250" s="37"/>
      <c r="E250" s="37"/>
      <c r="F250" s="37"/>
      <c r="G250" s="37"/>
      <c r="H250" s="38"/>
      <c r="I250" s="38"/>
      <c r="J250" s="37"/>
      <c r="K250" s="34"/>
    </row>
    <row r="251" spans="1:11" x14ac:dyDescent="0.3">
      <c r="A251" s="39" t="s">
        <v>343</v>
      </c>
      <c r="B251" s="61" t="s">
        <v>343</v>
      </c>
      <c r="C251" s="148" t="s">
        <v>22</v>
      </c>
      <c r="D251" s="37"/>
      <c r="E251" s="37"/>
      <c r="F251" s="37"/>
      <c r="G251" s="37"/>
      <c r="H251" s="38"/>
      <c r="I251" s="38"/>
      <c r="J251" s="37"/>
      <c r="K251" s="34"/>
    </row>
    <row r="252" spans="1:11" x14ac:dyDescent="0.3">
      <c r="A252" s="39" t="s">
        <v>344</v>
      </c>
      <c r="B252" s="61" t="s">
        <v>344</v>
      </c>
      <c r="C252" s="148" t="s">
        <v>345</v>
      </c>
      <c r="D252" s="37"/>
      <c r="E252" s="37"/>
      <c r="F252" s="37"/>
      <c r="G252" s="37"/>
      <c r="H252" s="38"/>
      <c r="I252" s="38"/>
      <c r="J252" s="37"/>
      <c r="K252" s="34"/>
    </row>
    <row r="253" spans="1:11" x14ac:dyDescent="0.3">
      <c r="A253" s="39" t="s">
        <v>346</v>
      </c>
      <c r="B253" s="61" t="s">
        <v>346</v>
      </c>
      <c r="C253" s="140" t="s">
        <v>347</v>
      </c>
      <c r="D253" s="37">
        <v>8000</v>
      </c>
      <c r="E253" s="37">
        <v>5340.58</v>
      </c>
      <c r="F253" s="37">
        <v>7000</v>
      </c>
      <c r="G253" s="37">
        <v>30000</v>
      </c>
      <c r="H253" s="38">
        <f>ROUND(G253*340.75,2)</f>
        <v>10222500</v>
      </c>
      <c r="I253" s="38">
        <v>15000000</v>
      </c>
      <c r="J253" s="37">
        <v>0</v>
      </c>
      <c r="K253" s="34">
        <f>ROUND(J253*340.75,2)</f>
        <v>0</v>
      </c>
    </row>
    <row r="254" spans="1:11" ht="37.5" x14ac:dyDescent="0.3">
      <c r="A254" s="39" t="s">
        <v>348</v>
      </c>
      <c r="B254" s="61" t="s">
        <v>348</v>
      </c>
      <c r="C254" s="140" t="s">
        <v>349</v>
      </c>
      <c r="D254" s="37">
        <v>8000</v>
      </c>
      <c r="E254" s="37"/>
      <c r="F254" s="37">
        <v>23000</v>
      </c>
      <c r="G254" s="37">
        <v>20000</v>
      </c>
      <c r="H254" s="38">
        <f>ROUND(G254*340.75,2)</f>
        <v>6815000</v>
      </c>
      <c r="I254" s="38">
        <v>6000000</v>
      </c>
      <c r="J254" s="37">
        <v>1100.6600000000001</v>
      </c>
      <c r="K254" s="34">
        <f>ROUND(J254*340.75,2)</f>
        <v>375049.9</v>
      </c>
    </row>
    <row r="255" spans="1:11" x14ac:dyDescent="0.3">
      <c r="A255" s="39" t="s">
        <v>350</v>
      </c>
      <c r="B255" s="61" t="s">
        <v>350</v>
      </c>
      <c r="C255" s="148" t="s">
        <v>351</v>
      </c>
      <c r="D255" s="37"/>
      <c r="E255" s="37"/>
      <c r="F255" s="37"/>
      <c r="G255" s="37"/>
      <c r="H255" s="38"/>
      <c r="I255" s="38"/>
      <c r="J255" s="37"/>
      <c r="K255" s="34"/>
    </row>
    <row r="256" spans="1:11" s="144" customFormat="1" ht="37.5" x14ac:dyDescent="0.3">
      <c r="A256" s="139" t="s">
        <v>352</v>
      </c>
      <c r="B256" s="99" t="s">
        <v>352</v>
      </c>
      <c r="C256" s="140" t="s">
        <v>23</v>
      </c>
      <c r="D256" s="141">
        <v>400000</v>
      </c>
      <c r="E256" s="141">
        <v>106558.36</v>
      </c>
      <c r="F256" s="141">
        <v>200000</v>
      </c>
      <c r="G256" s="141">
        <v>150000</v>
      </c>
      <c r="H256" s="142">
        <f>ROUND(G256*340.75,2)</f>
        <v>51112500</v>
      </c>
      <c r="I256" s="142">
        <v>40000000</v>
      </c>
      <c r="J256" s="141">
        <v>55963.35</v>
      </c>
      <c r="K256" s="143">
        <f>ROUND(J256*340.75,2)</f>
        <v>19069511.510000002</v>
      </c>
    </row>
    <row r="257" spans="1:11" x14ac:dyDescent="0.3">
      <c r="A257" s="39" t="s">
        <v>353</v>
      </c>
      <c r="B257" s="61" t="s">
        <v>353</v>
      </c>
      <c r="C257" s="140" t="s">
        <v>354</v>
      </c>
      <c r="D257" s="37"/>
      <c r="E257" s="37"/>
      <c r="F257" s="37">
        <v>15000</v>
      </c>
      <c r="G257" s="37">
        <v>55000</v>
      </c>
      <c r="H257" s="38">
        <f>ROUND(G257*340.75,2)</f>
        <v>18741250</v>
      </c>
      <c r="I257" s="38">
        <v>15000000</v>
      </c>
      <c r="J257" s="37">
        <v>0</v>
      </c>
      <c r="K257" s="34">
        <f>ROUND(J257*340.75,2)</f>
        <v>0</v>
      </c>
    </row>
    <row r="258" spans="1:11" x14ac:dyDescent="0.3">
      <c r="A258" s="39" t="s">
        <v>355</v>
      </c>
      <c r="B258" s="61" t="s">
        <v>355</v>
      </c>
      <c r="C258" s="140" t="s">
        <v>24</v>
      </c>
      <c r="D258" s="37">
        <v>3000</v>
      </c>
      <c r="E258" s="37">
        <v>148.04</v>
      </c>
      <c r="F258" s="37">
        <v>5000</v>
      </c>
      <c r="G258" s="37">
        <v>8000</v>
      </c>
      <c r="H258" s="38">
        <f>ROUND(G258*340.75,2)</f>
        <v>2726000</v>
      </c>
      <c r="I258" s="38">
        <v>3000000</v>
      </c>
      <c r="J258" s="37">
        <v>0</v>
      </c>
      <c r="K258" s="34">
        <f>ROUND(J258*340.75,2)</f>
        <v>0</v>
      </c>
    </row>
    <row r="259" spans="1:11" x14ac:dyDescent="0.3">
      <c r="A259" s="39" t="s">
        <v>356</v>
      </c>
      <c r="B259" s="61" t="s">
        <v>356</v>
      </c>
      <c r="C259" s="140" t="s">
        <v>25</v>
      </c>
      <c r="D259" s="37">
        <v>3000</v>
      </c>
      <c r="E259" s="37"/>
      <c r="F259" s="37">
        <v>3050</v>
      </c>
      <c r="G259" s="37">
        <v>5000</v>
      </c>
      <c r="H259" s="38">
        <f>ROUND(G259*340.75,2)</f>
        <v>1703750</v>
      </c>
      <c r="I259" s="38">
        <v>3000000</v>
      </c>
      <c r="J259" s="37">
        <v>0</v>
      </c>
      <c r="K259" s="34">
        <f>ROUND(J259*340.75,2)</f>
        <v>0</v>
      </c>
    </row>
    <row r="260" spans="1:11" s="44" customFormat="1" x14ac:dyDescent="0.3">
      <c r="A260" s="35"/>
      <c r="B260" s="61"/>
      <c r="C260" s="148" t="s">
        <v>357</v>
      </c>
      <c r="D260" s="40">
        <f>SUM(D252:D259)</f>
        <v>422000</v>
      </c>
      <c r="E260" s="40">
        <f>SUM(E253:E259)</f>
        <v>112046.98</v>
      </c>
      <c r="F260" s="40">
        <f>SUM(F250:F259)</f>
        <v>253050</v>
      </c>
      <c r="G260" s="40">
        <f>SUM(G253:G259)</f>
        <v>268000</v>
      </c>
      <c r="H260" s="43">
        <f>SUM(H253:H259)</f>
        <v>91321000</v>
      </c>
      <c r="I260" s="43">
        <f>SUM(I253:I259)</f>
        <v>82000000</v>
      </c>
      <c r="J260" s="40">
        <f>SUM(J253:J259)</f>
        <v>57064.01</v>
      </c>
      <c r="K260" s="149">
        <f>SUM(K253:K259)</f>
        <v>19444561.41</v>
      </c>
    </row>
    <row r="261" spans="1:11" s="173" customFormat="1" x14ac:dyDescent="0.3">
      <c r="A261" s="172"/>
      <c r="B261" s="85"/>
      <c r="C261" s="206" t="s">
        <v>358</v>
      </c>
      <c r="D261" s="164">
        <f>SUM(D$253:D$259)</f>
        <v>422000</v>
      </c>
      <c r="E261" s="164">
        <f>SUM(E$253:E$259)</f>
        <v>112046.98</v>
      </c>
      <c r="F261" s="164">
        <f>SUM(F$253:F$259)</f>
        <v>253050</v>
      </c>
      <c r="G261" s="164">
        <f>SUM(G$253:G$259)</f>
        <v>268000</v>
      </c>
      <c r="H261" s="165">
        <f>SUM($H$253:$H$259)</f>
        <v>91321000</v>
      </c>
      <c r="I261" s="165">
        <f>SUM($I$253:$I$259)</f>
        <v>82000000</v>
      </c>
      <c r="J261" s="164">
        <f>SUM(J$253:J$259)</f>
        <v>57064.01</v>
      </c>
      <c r="K261" s="197">
        <f>SUM(K$253:K$259)</f>
        <v>19444561.41</v>
      </c>
    </row>
    <row r="262" spans="1:11" s="200" customFormat="1" x14ac:dyDescent="0.3">
      <c r="A262" s="198"/>
      <c r="B262" s="199"/>
      <c r="C262" s="212"/>
      <c r="D262" s="198"/>
      <c r="E262" s="198"/>
      <c r="F262" s="198"/>
      <c r="G262" s="198"/>
      <c r="H262" s="198"/>
      <c r="I262" s="198"/>
      <c r="J262" s="198"/>
    </row>
    <row r="263" spans="1:11" s="167" customFormat="1" x14ac:dyDescent="0.3">
      <c r="A263" s="172" t="s">
        <v>359</v>
      </c>
      <c r="B263" s="85" t="s">
        <v>359</v>
      </c>
      <c r="C263" s="213" t="s">
        <v>26</v>
      </c>
      <c r="D263" s="132"/>
      <c r="E263" s="132"/>
      <c r="F263" s="132"/>
      <c r="G263" s="132"/>
      <c r="H263" s="201"/>
      <c r="I263" s="201"/>
      <c r="J263" s="132"/>
      <c r="K263" s="202"/>
    </row>
    <row r="264" spans="1:11" s="167" customFormat="1" ht="37.5" x14ac:dyDescent="0.3">
      <c r="A264" s="163" t="s">
        <v>374</v>
      </c>
      <c r="B264" s="85" t="s">
        <v>374</v>
      </c>
      <c r="C264" s="206" t="s">
        <v>27</v>
      </c>
      <c r="D264" s="132"/>
      <c r="E264" s="132"/>
      <c r="F264" s="132"/>
      <c r="G264" s="132"/>
      <c r="H264" s="201"/>
      <c r="I264" s="201"/>
      <c r="J264" s="132"/>
      <c r="K264" s="202"/>
    </row>
    <row r="265" spans="1:11" s="167" customFormat="1" x14ac:dyDescent="0.3">
      <c r="A265" s="163"/>
      <c r="B265" s="85" t="s">
        <v>822</v>
      </c>
      <c r="C265" s="206" t="s">
        <v>821</v>
      </c>
      <c r="D265" s="132"/>
      <c r="E265" s="132"/>
      <c r="F265" s="132"/>
      <c r="G265" s="132"/>
      <c r="H265" s="201"/>
      <c r="I265" s="201"/>
      <c r="J265" s="132"/>
      <c r="K265" s="202"/>
    </row>
    <row r="266" spans="1:11" s="167" customFormat="1" x14ac:dyDescent="0.3">
      <c r="A266" s="163"/>
      <c r="B266" s="85" t="s">
        <v>28</v>
      </c>
      <c r="C266" s="214" t="s">
        <v>29</v>
      </c>
      <c r="D266" s="132">
        <v>159000000</v>
      </c>
      <c r="E266" s="132"/>
      <c r="F266" s="132"/>
      <c r="G266" s="132"/>
      <c r="H266" s="201"/>
      <c r="I266" s="201"/>
      <c r="J266" s="132"/>
      <c r="K266" s="202"/>
    </row>
    <row r="267" spans="1:11" s="136" customFormat="1" x14ac:dyDescent="0.3">
      <c r="A267" s="133" t="s">
        <v>378</v>
      </c>
      <c r="B267" s="89"/>
      <c r="C267" s="147" t="s">
        <v>540</v>
      </c>
      <c r="D267" s="114"/>
      <c r="E267" s="114">
        <v>578231.49</v>
      </c>
      <c r="G267" s="114"/>
      <c r="H267" s="134"/>
      <c r="I267" s="134"/>
      <c r="J267" s="114">
        <v>0</v>
      </c>
      <c r="K267" s="135"/>
    </row>
    <row r="268" spans="1:11" s="136" customFormat="1" x14ac:dyDescent="0.3">
      <c r="A268" s="133" t="s">
        <v>536</v>
      </c>
      <c r="B268" s="89"/>
      <c r="C268" s="147" t="s">
        <v>541</v>
      </c>
      <c r="D268" s="114"/>
      <c r="E268" s="115"/>
      <c r="F268" s="114">
        <v>135000000</v>
      </c>
      <c r="G268" s="114"/>
      <c r="H268" s="134"/>
      <c r="I268" s="134"/>
      <c r="J268" s="114">
        <v>1464038.96</v>
      </c>
      <c r="K268" s="135"/>
    </row>
    <row r="269" spans="1:11" s="136" customFormat="1" x14ac:dyDescent="0.3">
      <c r="A269" s="133" t="s">
        <v>538</v>
      </c>
      <c r="B269" s="89"/>
      <c r="C269" s="147" t="s">
        <v>542</v>
      </c>
      <c r="D269" s="114"/>
      <c r="E269" s="114"/>
      <c r="F269" s="114">
        <v>10000</v>
      </c>
      <c r="G269" s="114"/>
      <c r="H269" s="134"/>
      <c r="I269" s="134"/>
      <c r="J269" s="114"/>
      <c r="K269" s="135"/>
    </row>
    <row r="270" spans="1:11" s="44" customFormat="1" x14ac:dyDescent="0.3">
      <c r="A270" s="35"/>
      <c r="B270" s="61"/>
      <c r="C270" s="148" t="s">
        <v>379</v>
      </c>
      <c r="D270" s="40">
        <f>D266</f>
        <v>159000000</v>
      </c>
      <c r="E270" s="40">
        <f>SUM(E263:E269)</f>
        <v>578231.49</v>
      </c>
      <c r="F270" s="40">
        <f>SUM(F263:F269)</f>
        <v>135010000</v>
      </c>
      <c r="G270" s="40" t="e">
        <f>SUM(#REF!)</f>
        <v>#REF!</v>
      </c>
      <c r="H270" s="43" t="e">
        <f>SUM(#REF!)</f>
        <v>#REF!</v>
      </c>
      <c r="I270" s="43" t="e">
        <f>SUM(#REF!)</f>
        <v>#REF!</v>
      </c>
      <c r="J270" s="40">
        <f>SUM(J263:J269)</f>
        <v>1464038.96</v>
      </c>
      <c r="K270" s="149" t="e">
        <f>SUM(#REF!)</f>
        <v>#REF!</v>
      </c>
    </row>
    <row r="271" spans="1:11" x14ac:dyDescent="0.3">
      <c r="A271" s="127"/>
      <c r="B271" s="128"/>
      <c r="C271" s="215"/>
      <c r="D271" s="130"/>
      <c r="E271" s="130"/>
      <c r="F271" s="130"/>
      <c r="G271" s="130"/>
      <c r="H271" s="131"/>
      <c r="I271" s="131"/>
      <c r="J271" s="130"/>
      <c r="K271" s="34"/>
    </row>
    <row r="272" spans="1:11" x14ac:dyDescent="0.3">
      <c r="A272" s="39" t="s">
        <v>360</v>
      </c>
      <c r="B272" s="61" t="s">
        <v>360</v>
      </c>
      <c r="C272" s="203" t="s">
        <v>30</v>
      </c>
      <c r="D272" s="37"/>
      <c r="E272" s="37"/>
      <c r="F272" s="37"/>
      <c r="G272" s="37"/>
      <c r="H272" s="38"/>
      <c r="I272" s="38"/>
      <c r="J272" s="37"/>
      <c r="K272" s="34"/>
    </row>
    <row r="273" spans="1:11" x14ac:dyDescent="0.3">
      <c r="A273" s="39" t="s">
        <v>361</v>
      </c>
      <c r="B273" s="61" t="s">
        <v>361</v>
      </c>
      <c r="C273" s="148" t="s">
        <v>362</v>
      </c>
      <c r="D273" s="37"/>
      <c r="E273" s="37"/>
      <c r="F273" s="37"/>
      <c r="G273" s="37"/>
      <c r="H273" s="38"/>
      <c r="I273" s="38"/>
      <c r="J273" s="37"/>
      <c r="K273" s="34"/>
    </row>
    <row r="274" spans="1:11" x14ac:dyDescent="0.3">
      <c r="A274" s="39" t="s">
        <v>363</v>
      </c>
      <c r="B274" s="61" t="s">
        <v>363</v>
      </c>
      <c r="C274" s="140" t="s">
        <v>31</v>
      </c>
      <c r="D274" s="37">
        <v>30000</v>
      </c>
      <c r="E274" s="37">
        <v>74301.149999999994</v>
      </c>
      <c r="F274" s="37">
        <v>120000</v>
      </c>
      <c r="G274" s="37">
        <v>1900000</v>
      </c>
      <c r="H274" s="38">
        <f>ROUND(G274*340.75,2)</f>
        <v>647425000</v>
      </c>
      <c r="I274" s="38">
        <v>350000000</v>
      </c>
      <c r="J274" s="37">
        <v>87420.73</v>
      </c>
      <c r="K274" s="34">
        <f>ROUND(J274*340.75,2)</f>
        <v>29788613.75</v>
      </c>
    </row>
    <row r="275" spans="1:11" x14ac:dyDescent="0.3">
      <c r="A275" s="39" t="s">
        <v>364</v>
      </c>
      <c r="B275" s="61" t="s">
        <v>364</v>
      </c>
      <c r="C275" s="148" t="s">
        <v>33</v>
      </c>
      <c r="D275" s="37"/>
      <c r="E275" s="37"/>
      <c r="F275" s="37"/>
      <c r="G275" s="37"/>
      <c r="H275" s="38"/>
      <c r="I275" s="38"/>
      <c r="J275" s="37"/>
      <c r="K275" s="34"/>
    </row>
    <row r="276" spans="1:11" ht="37.5" x14ac:dyDescent="0.3">
      <c r="A276" s="39" t="s">
        <v>365</v>
      </c>
      <c r="B276" s="61" t="s">
        <v>365</v>
      </c>
      <c r="C276" s="140" t="s">
        <v>32</v>
      </c>
      <c r="D276" s="37"/>
      <c r="E276" s="37">
        <v>947192.61</v>
      </c>
      <c r="F276" s="37">
        <v>1510000</v>
      </c>
      <c r="G276" s="37">
        <v>1700000</v>
      </c>
      <c r="H276" s="38">
        <f>ROUND(G276*340.75,2)</f>
        <v>579275000</v>
      </c>
      <c r="I276" s="38">
        <v>300000000</v>
      </c>
      <c r="J276" s="37">
        <v>331511.40999999997</v>
      </c>
      <c r="K276" s="34">
        <f>ROUND(J276*340.75,2)</f>
        <v>112962512.95999999</v>
      </c>
    </row>
    <row r="277" spans="1:11" x14ac:dyDescent="0.3">
      <c r="A277" s="39" t="s">
        <v>366</v>
      </c>
      <c r="B277" s="61" t="s">
        <v>366</v>
      </c>
      <c r="C277" s="148" t="s">
        <v>34</v>
      </c>
      <c r="D277" s="37"/>
      <c r="E277" s="37"/>
      <c r="F277" s="37"/>
      <c r="G277" s="37"/>
      <c r="H277" s="38"/>
      <c r="I277" s="38"/>
      <c r="J277" s="37"/>
      <c r="K277" s="34"/>
    </row>
    <row r="278" spans="1:11" x14ac:dyDescent="0.3">
      <c r="A278" s="39" t="s">
        <v>367</v>
      </c>
      <c r="B278" s="61" t="s">
        <v>367</v>
      </c>
      <c r="C278" s="140" t="s">
        <v>368</v>
      </c>
      <c r="D278" s="37">
        <v>800000</v>
      </c>
      <c r="E278" s="37">
        <v>246400.51</v>
      </c>
      <c r="F278" s="37">
        <v>700500</v>
      </c>
      <c r="G278" s="37">
        <v>2800000</v>
      </c>
      <c r="H278" s="38">
        <f>ROUND(G278*340.75,2)</f>
        <v>954100000</v>
      </c>
      <c r="I278" s="38">
        <v>450000000</v>
      </c>
      <c r="J278" s="37">
        <v>247832.5</v>
      </c>
      <c r="K278" s="34">
        <f>ROUND(J278*340.75,2)</f>
        <v>84448924.379999995</v>
      </c>
    </row>
    <row r="279" spans="1:11" x14ac:dyDescent="0.3">
      <c r="A279" s="39" t="s">
        <v>369</v>
      </c>
      <c r="B279" s="61" t="s">
        <v>369</v>
      </c>
      <c r="C279" s="140" t="s">
        <v>370</v>
      </c>
      <c r="D279" s="37"/>
      <c r="E279" s="37"/>
      <c r="F279" s="37">
        <v>1000</v>
      </c>
      <c r="G279" s="37">
        <v>5000</v>
      </c>
      <c r="H279" s="38">
        <f>ROUND(G279*340.75,2)</f>
        <v>1703750</v>
      </c>
      <c r="I279" s="38">
        <v>2000000</v>
      </c>
      <c r="J279" s="37">
        <v>0</v>
      </c>
      <c r="K279" s="34">
        <f>ROUND(J279*340.75,2)</f>
        <v>0</v>
      </c>
    </row>
    <row r="280" spans="1:11" x14ac:dyDescent="0.3">
      <c r="A280" s="39" t="s">
        <v>371</v>
      </c>
      <c r="B280" s="61" t="s">
        <v>371</v>
      </c>
      <c r="C280" s="140" t="s">
        <v>372</v>
      </c>
      <c r="D280" s="37"/>
      <c r="E280" s="37"/>
      <c r="F280" s="37">
        <v>4000</v>
      </c>
      <c r="G280" s="37">
        <v>5000</v>
      </c>
      <c r="H280" s="38">
        <f>ROUND(G280*340.75,2)</f>
        <v>1703750</v>
      </c>
      <c r="I280" s="38">
        <v>2000000</v>
      </c>
      <c r="J280" s="37">
        <v>0</v>
      </c>
      <c r="K280" s="34">
        <f>ROUND(J280*340.75,2)</f>
        <v>0</v>
      </c>
    </row>
    <row r="281" spans="1:11" s="44" customFormat="1" x14ac:dyDescent="0.3">
      <c r="A281" s="35"/>
      <c r="B281" s="61"/>
      <c r="C281" s="148" t="s">
        <v>373</v>
      </c>
      <c r="D281" s="46">
        <f>SUM(D272:D280)</f>
        <v>830000</v>
      </c>
      <c r="E281" s="46">
        <f>SUM(E272:E280)</f>
        <v>1267894.27</v>
      </c>
      <c r="F281" s="46">
        <f t="shared" ref="F281:K281" si="18">SUM(F273:F280)</f>
        <v>2335500</v>
      </c>
      <c r="G281" s="46">
        <f t="shared" si="18"/>
        <v>6410000</v>
      </c>
      <c r="H281" s="47">
        <f t="shared" si="18"/>
        <v>2184207500</v>
      </c>
      <c r="I281" s="47">
        <f t="shared" si="18"/>
        <v>1104000000</v>
      </c>
      <c r="J281" s="46">
        <f t="shared" si="18"/>
        <v>666764.6399999999</v>
      </c>
      <c r="K281" s="190">
        <f t="shared" si="18"/>
        <v>227200051.08999997</v>
      </c>
    </row>
    <row r="282" spans="1:11" s="44" customFormat="1" x14ac:dyDescent="0.3">
      <c r="A282" s="35"/>
      <c r="B282" s="61"/>
      <c r="C282" s="148"/>
      <c r="D282" s="46"/>
      <c r="E282" s="46"/>
      <c r="F282" s="46"/>
      <c r="G282" s="46"/>
      <c r="H282" s="47"/>
      <c r="I282" s="47"/>
      <c r="J282" s="46"/>
      <c r="K282" s="48"/>
    </row>
    <row r="283" spans="1:11" s="44" customFormat="1" x14ac:dyDescent="0.3">
      <c r="A283" s="35"/>
      <c r="B283" s="61" t="s">
        <v>715</v>
      </c>
      <c r="C283" s="203" t="s">
        <v>35</v>
      </c>
      <c r="D283" s="46"/>
      <c r="E283" s="46"/>
      <c r="F283" s="46"/>
      <c r="G283" s="46"/>
      <c r="H283" s="47"/>
      <c r="I283" s="47"/>
      <c r="J283" s="46"/>
      <c r="K283" s="48"/>
    </row>
    <row r="284" spans="1:11" x14ac:dyDescent="0.3">
      <c r="A284" s="39"/>
      <c r="B284" s="61" t="s">
        <v>712</v>
      </c>
      <c r="C284" s="203" t="s">
        <v>36</v>
      </c>
      <c r="D284" s="37"/>
      <c r="E284" s="37"/>
      <c r="F284" s="37"/>
      <c r="G284" s="37"/>
      <c r="H284" s="38"/>
      <c r="I284" s="38"/>
      <c r="J284" s="37"/>
      <c r="K284" s="34"/>
    </row>
    <row r="285" spans="1:11" x14ac:dyDescent="0.3">
      <c r="A285" s="39" t="s">
        <v>376</v>
      </c>
      <c r="B285" s="61">
        <v>9919</v>
      </c>
      <c r="C285" s="221" t="s">
        <v>824</v>
      </c>
      <c r="D285" s="37">
        <v>1000000</v>
      </c>
      <c r="E285" s="37">
        <v>438515.21</v>
      </c>
      <c r="F285" s="37">
        <v>550000</v>
      </c>
      <c r="G285" s="37"/>
      <c r="H285" s="38"/>
      <c r="I285" s="38"/>
      <c r="J285" s="37">
        <v>6406.78</v>
      </c>
      <c r="K285" s="34"/>
    </row>
    <row r="286" spans="1:11" s="44" customFormat="1" x14ac:dyDescent="0.3">
      <c r="A286" s="35"/>
      <c r="B286" s="61"/>
      <c r="C286" s="148" t="s">
        <v>37</v>
      </c>
      <c r="D286" s="46">
        <f>SUM(D283:D285)</f>
        <v>1000000</v>
      </c>
      <c r="E286" s="46">
        <f>SUM(E283:E285)</f>
        <v>438515.21</v>
      </c>
      <c r="F286" s="46">
        <f>SUM(F285:F285)</f>
        <v>550000</v>
      </c>
      <c r="G286" s="46">
        <f ca="1">SUM(G284:G286)</f>
        <v>30000</v>
      </c>
      <c r="H286" s="47" t="e">
        <f>SUM(#REF!)</f>
        <v>#REF!</v>
      </c>
      <c r="I286" s="47" t="e">
        <f>SUM(#REF!)</f>
        <v>#REF!</v>
      </c>
      <c r="J286" s="46">
        <f>SUM(J285:J285)</f>
        <v>6406.78</v>
      </c>
      <c r="K286" s="190" t="e">
        <f>SUM(#REF!)</f>
        <v>#REF!</v>
      </c>
    </row>
    <row r="287" spans="1:11" s="167" customFormat="1" x14ac:dyDescent="0.3">
      <c r="A287" s="163"/>
      <c r="B287" s="85"/>
      <c r="C287" s="206" t="s">
        <v>380</v>
      </c>
      <c r="D287" s="164">
        <f>D286+D281+D270</f>
        <v>160830000</v>
      </c>
      <c r="E287" s="164">
        <f>E286+E281+E270</f>
        <v>2284640.9699999997</v>
      </c>
      <c r="F287" s="164">
        <f t="shared" ref="F287:K287" si="19">SUM($281:$281+$286:$286+$270:$270)</f>
        <v>137895500</v>
      </c>
      <c r="G287" s="164" t="e">
        <f t="shared" ca="1" si="19"/>
        <v>#REF!</v>
      </c>
      <c r="H287" s="165" t="e">
        <f t="shared" si="19"/>
        <v>#REF!</v>
      </c>
      <c r="I287" s="165" t="e">
        <f t="shared" si="19"/>
        <v>#REF!</v>
      </c>
      <c r="J287" s="164">
        <f t="shared" si="19"/>
        <v>2137210.38</v>
      </c>
      <c r="K287" s="166" t="e">
        <f t="shared" si="19"/>
        <v>#REF!</v>
      </c>
    </row>
    <row r="288" spans="1:11" x14ac:dyDescent="0.3">
      <c r="A288" s="39"/>
      <c r="B288" s="62"/>
      <c r="C288" s="216"/>
      <c r="D288" s="41"/>
      <c r="E288" s="41"/>
      <c r="F288" s="41"/>
      <c r="G288" s="41"/>
      <c r="H288" s="42"/>
      <c r="I288" s="42"/>
      <c r="J288" s="41"/>
      <c r="K288" s="54"/>
    </row>
    <row r="289" spans="1:11" s="125" customFormat="1" ht="39" customHeight="1" x14ac:dyDescent="0.3">
      <c r="A289" s="119"/>
      <c r="B289" s="117"/>
      <c r="C289" s="124" t="s">
        <v>381</v>
      </c>
      <c r="D289" s="82">
        <f>D287+D261+D248+D239+D188+D166+D124</f>
        <v>180007600</v>
      </c>
      <c r="E289" s="82">
        <f>E287+E261+E248+E239+E188+E166+E124</f>
        <v>13878161.719999999</v>
      </c>
      <c r="F289" s="82">
        <f>F287+F261+F248+F239+F188+F166+F124</f>
        <v>155356300</v>
      </c>
      <c r="G289" s="83" t="e">
        <f ca="1">SUM($124:$124+$166:$166+$188:$188+$239:$239+$248:$248+$261:$261+$287:$287)</f>
        <v>#REF!</v>
      </c>
      <c r="H289" s="82" t="e">
        <f>SUM($124:$124+$166:$166+$188:$188+$239:$239+$261:$261+$287:$287)</f>
        <v>#REF!</v>
      </c>
      <c r="I289" s="125" t="e">
        <f>SUM($124:$124+$166:$166+$188:$188+$239:$239+$261:$261+$287:$287)</f>
        <v>#REF!</v>
      </c>
      <c r="J289" s="82">
        <f>J287+J261+J248+J239+J188+J166+J124</f>
        <v>13572194.289999999</v>
      </c>
      <c r="K289" s="125" t="e">
        <f>SUM($124:$124+$166:$166+$188:$188+$239:$239+$261:$261+$287:$287)</f>
        <v>#REF!</v>
      </c>
    </row>
    <row r="290" spans="1:11" ht="20.100000000000001" customHeight="1" x14ac:dyDescent="0.3">
      <c r="A290" s="55"/>
      <c r="B290" s="63"/>
      <c r="C290" s="217"/>
      <c r="D290" s="56"/>
      <c r="E290" s="57"/>
      <c r="F290" s="56"/>
      <c r="G290" s="58"/>
      <c r="H290" s="59"/>
      <c r="I290" s="59"/>
      <c r="J290" s="58"/>
      <c r="K290" s="59"/>
    </row>
    <row r="291" spans="1:11" ht="20.100000000000001" customHeight="1" x14ac:dyDescent="0.3">
      <c r="D291" s="66"/>
    </row>
    <row r="292" spans="1:11" ht="20.100000000000001" customHeight="1" x14ac:dyDescent="0.3">
      <c r="D292" s="66"/>
    </row>
    <row r="293" spans="1:11" ht="20.100000000000001" customHeight="1" x14ac:dyDescent="0.3">
      <c r="D293" s="69"/>
    </row>
    <row r="294" spans="1:11" ht="20.100000000000001" customHeight="1" x14ac:dyDescent="0.3">
      <c r="C294" s="218"/>
      <c r="D294" s="60"/>
      <c r="E294" s="4"/>
      <c r="F294" s="60"/>
    </row>
  </sheetData>
  <mergeCells count="1">
    <mergeCell ref="A1:J2"/>
  </mergeCells>
  <phoneticPr fontId="9" type="noConversion"/>
  <printOptions horizontalCentered="1"/>
  <pageMargins left="0.74803149606299213" right="0.78740157480314965" top="0.98425196850393704" bottom="0.98425196850393704" header="0.31496062992125984" footer="0.31496062992125984"/>
  <pageSetup paperSize="9" scale="63" fitToHeight="0" orientation="landscape" r:id="rId1"/>
  <headerFooter>
    <oddHeader>&amp;C&amp;"Calibri,Italic"&amp;11Τεχνικό Επιμελητήριο Ελλάδας</oddHeader>
    <oddFooter>Page &amp;P of &amp;N</oddFooter>
  </headerFooter>
  <rowBreaks count="5" manualBreakCount="5">
    <brk id="31" max="9" man="1"/>
    <brk id="60" max="9" man="1"/>
    <brk id="112" max="9" man="1"/>
    <brk id="140" max="9" man="1"/>
    <brk id="2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ΕΞΩΦΥΛΛΟ</vt:lpstr>
      <vt:lpstr>ΕΣΟΔΑ</vt:lpstr>
      <vt:lpstr>ΕΞΟΔΑ</vt:lpstr>
      <vt:lpstr>ΕΞΟΔΑ!Print_Area</vt:lpstr>
      <vt:lpstr>ΕΣΟΔΑ!Print_Area</vt:lpstr>
      <vt:lpstr>ΕΞΟΔΑ!Print_Titles</vt:lpstr>
      <vt:lpstr>ΕΣΟΔΑ!Print_Titles</vt:lpstr>
    </vt:vector>
  </TitlesOfParts>
  <Company>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</dc:creator>
  <cp:lastModifiedBy>aris</cp:lastModifiedBy>
  <cp:lastPrinted>2015-05-19T12:37:45Z</cp:lastPrinted>
  <dcterms:created xsi:type="dcterms:W3CDTF">2010-12-02T08:03:10Z</dcterms:created>
  <dcterms:modified xsi:type="dcterms:W3CDTF">2016-05-23T09:57:51Z</dcterms:modified>
</cp:coreProperties>
</file>